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matas\Documents\web\"/>
    </mc:Choice>
  </mc:AlternateContent>
  <workbookProtection workbookPassword="DE31" lockStructure="1"/>
  <bookViews>
    <workbookView xWindow="0" yWindow="0" windowWidth="19200" windowHeight="1086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K108" i="14"/>
  <c r="J108" i="14"/>
  <c r="H108" i="14"/>
  <c r="F108" i="14"/>
  <c r="V107" i="14"/>
  <c r="U107" i="14"/>
  <c r="T107" i="14"/>
  <c r="R107" i="14"/>
  <c r="Q107" i="14"/>
  <c r="P107" i="14"/>
  <c r="O107" i="14"/>
  <c r="N107" i="14"/>
  <c r="M107" i="14"/>
  <c r="K107" i="14"/>
  <c r="J107" i="14"/>
  <c r="H107" i="14"/>
  <c r="F107" i="14"/>
  <c r="V105" i="14"/>
  <c r="U105" i="14"/>
  <c r="T105" i="14"/>
  <c r="R105" i="14"/>
  <c r="Q105" i="14"/>
  <c r="P105" i="14"/>
  <c r="O105" i="14"/>
  <c r="N105" i="14"/>
  <c r="M105" i="14"/>
  <c r="K105" i="14"/>
  <c r="J105" i="14"/>
  <c r="H105" i="14"/>
  <c r="F105" i="14"/>
  <c r="V104" i="14"/>
  <c r="U104" i="14"/>
  <c r="T104" i="14"/>
  <c r="R104" i="14"/>
  <c r="Q104" i="14"/>
  <c r="P104" i="14"/>
  <c r="O104" i="14"/>
  <c r="N104" i="14"/>
  <c r="M104" i="14"/>
  <c r="K104" i="14"/>
  <c r="J104" i="14"/>
  <c r="H104" i="14"/>
  <c r="F104" i="14"/>
  <c r="V103" i="14"/>
  <c r="U103" i="14"/>
  <c r="T103" i="14"/>
  <c r="R103" i="14"/>
  <c r="Q103" i="14"/>
  <c r="P103" i="14"/>
  <c r="O103" i="14"/>
  <c r="N103" i="14"/>
  <c r="M103" i="14"/>
  <c r="K103" i="14"/>
  <c r="J103" i="14"/>
  <c r="H103" i="14"/>
  <c r="F103" i="14"/>
  <c r="V102" i="14"/>
  <c r="U102" i="14"/>
  <c r="T102" i="14"/>
  <c r="R102" i="14"/>
  <c r="Q102" i="14"/>
  <c r="P102" i="14"/>
  <c r="O102" i="14"/>
  <c r="N102" i="14"/>
  <c r="M102" i="14"/>
  <c r="K102" i="14"/>
  <c r="J102" i="14"/>
  <c r="H102" i="14"/>
  <c r="F102" i="14"/>
  <c r="V101" i="14"/>
  <c r="U101" i="14"/>
  <c r="T101" i="14"/>
  <c r="R101" i="14"/>
  <c r="Q101" i="14"/>
  <c r="P101" i="14"/>
  <c r="O101" i="14"/>
  <c r="N101" i="14"/>
  <c r="M101" i="14"/>
  <c r="K101" i="14"/>
  <c r="J101" i="14"/>
  <c r="H101" i="14"/>
  <c r="F101" i="14"/>
  <c r="V99" i="14"/>
  <c r="U99" i="14"/>
  <c r="T99" i="14"/>
  <c r="R99" i="14"/>
  <c r="Q99" i="14"/>
  <c r="P99" i="14"/>
  <c r="O99" i="14"/>
  <c r="N99" i="14"/>
  <c r="M99" i="14"/>
  <c r="K99" i="14"/>
  <c r="J99" i="14"/>
  <c r="H99" i="14"/>
  <c r="F99" i="14"/>
  <c r="V98" i="14"/>
  <c r="U98" i="14"/>
  <c r="T98" i="14"/>
  <c r="R98" i="14"/>
  <c r="Q98" i="14"/>
  <c r="P98" i="14"/>
  <c r="O98" i="14"/>
  <c r="N98" i="14"/>
  <c r="M98" i="14"/>
  <c r="K98" i="14"/>
  <c r="J98" i="14"/>
  <c r="H98" i="14"/>
  <c r="F98" i="14"/>
  <c r="V97" i="14"/>
  <c r="U97" i="14"/>
  <c r="T97" i="14"/>
  <c r="R97" i="14"/>
  <c r="Q97" i="14"/>
  <c r="P97" i="14"/>
  <c r="O97" i="14"/>
  <c r="N97" i="14"/>
  <c r="M97" i="14"/>
  <c r="K97" i="14"/>
  <c r="J97" i="14"/>
  <c r="H97" i="14"/>
  <c r="F97" i="14"/>
  <c r="V96" i="14"/>
  <c r="U96" i="14"/>
  <c r="T96" i="14"/>
  <c r="R96" i="14"/>
  <c r="Q96" i="14"/>
  <c r="P96" i="14"/>
  <c r="O96" i="14"/>
  <c r="N96" i="14"/>
  <c r="M96" i="14"/>
  <c r="K96" i="14"/>
  <c r="J96" i="14"/>
  <c r="H96" i="14"/>
  <c r="F96" i="14"/>
  <c r="V95" i="14"/>
  <c r="U95" i="14"/>
  <c r="T95" i="14"/>
  <c r="R95" i="14"/>
  <c r="Q95" i="14"/>
  <c r="P95" i="14"/>
  <c r="O95" i="14"/>
  <c r="N95" i="14"/>
  <c r="M95" i="14"/>
  <c r="K95" i="14"/>
  <c r="J95" i="14"/>
  <c r="H95" i="14"/>
  <c r="F95" i="14"/>
  <c r="V94" i="14"/>
  <c r="U94" i="14"/>
  <c r="T94" i="14"/>
  <c r="R94" i="14"/>
  <c r="Q94" i="14"/>
  <c r="P94" i="14"/>
  <c r="O94" i="14"/>
  <c r="N94" i="14"/>
  <c r="M94" i="14"/>
  <c r="K94" i="14"/>
  <c r="J94" i="14"/>
  <c r="H94" i="14"/>
  <c r="F94" i="14"/>
  <c r="V93" i="14"/>
  <c r="U93" i="14"/>
  <c r="T93" i="14"/>
  <c r="R93" i="14"/>
  <c r="Q93" i="14"/>
  <c r="P93" i="14"/>
  <c r="O93" i="14"/>
  <c r="N93" i="14"/>
  <c r="M93" i="14"/>
  <c r="K93" i="14"/>
  <c r="J93" i="14"/>
  <c r="H93" i="14"/>
  <c r="F93" i="14"/>
  <c r="V88" i="14"/>
  <c r="U88" i="14"/>
  <c r="T88" i="14"/>
  <c r="R88" i="14"/>
  <c r="Q88" i="14"/>
  <c r="P88" i="14"/>
  <c r="O88" i="14"/>
  <c r="N88" i="14"/>
  <c r="M88" i="14"/>
  <c r="K88" i="14"/>
  <c r="J88" i="14"/>
  <c r="H88" i="14"/>
  <c r="F88" i="14"/>
  <c r="V87" i="14"/>
  <c r="U87" i="14"/>
  <c r="T87" i="14"/>
  <c r="R87" i="14"/>
  <c r="Q87" i="14"/>
  <c r="P87" i="14"/>
  <c r="O87" i="14"/>
  <c r="N87" i="14"/>
  <c r="M87" i="14"/>
  <c r="K87" i="14"/>
  <c r="J87" i="14"/>
  <c r="H87" i="14"/>
  <c r="F87" i="14"/>
  <c r="V85" i="14"/>
  <c r="U85" i="14"/>
  <c r="T85" i="14"/>
  <c r="R85" i="14"/>
  <c r="Q85" i="14"/>
  <c r="P85" i="14"/>
  <c r="O85" i="14"/>
  <c r="N85" i="14"/>
  <c r="M85" i="14"/>
  <c r="K85" i="14"/>
  <c r="J85" i="14"/>
  <c r="H85" i="14"/>
  <c r="F85" i="14"/>
  <c r="V84" i="14"/>
  <c r="U84" i="14"/>
  <c r="T84" i="14"/>
  <c r="R84" i="14"/>
  <c r="Q84" i="14"/>
  <c r="P84" i="14"/>
  <c r="O84" i="14"/>
  <c r="N84" i="14"/>
  <c r="M84" i="14"/>
  <c r="K84" i="14"/>
  <c r="J84" i="14"/>
  <c r="H84" i="14"/>
  <c r="F84" i="14"/>
  <c r="V83" i="14"/>
  <c r="U83" i="14"/>
  <c r="T83" i="14"/>
  <c r="R83" i="14"/>
  <c r="Q83" i="14"/>
  <c r="P83" i="14"/>
  <c r="O83" i="14"/>
  <c r="N83" i="14"/>
  <c r="M83" i="14"/>
  <c r="K83" i="14"/>
  <c r="J83" i="14"/>
  <c r="H83" i="14"/>
  <c r="F83" i="14"/>
  <c r="V82" i="14"/>
  <c r="U82" i="14"/>
  <c r="T82" i="14"/>
  <c r="R82" i="14"/>
  <c r="Q82" i="14"/>
  <c r="P82" i="14"/>
  <c r="O82" i="14"/>
  <c r="N82" i="14"/>
  <c r="M82" i="14"/>
  <c r="K82" i="14"/>
  <c r="J82" i="14"/>
  <c r="H82" i="14"/>
  <c r="F82" i="14"/>
  <c r="V81" i="14"/>
  <c r="U81" i="14"/>
  <c r="T81" i="14"/>
  <c r="R81" i="14"/>
  <c r="Q81" i="14"/>
  <c r="P81" i="14"/>
  <c r="O81" i="14"/>
  <c r="N81" i="14"/>
  <c r="M81" i="14"/>
  <c r="K81" i="14"/>
  <c r="J81" i="14"/>
  <c r="H81" i="14"/>
  <c r="F81" i="14"/>
  <c r="V79" i="14"/>
  <c r="U79" i="14"/>
  <c r="T79" i="14"/>
  <c r="R79" i="14"/>
  <c r="Q79" i="14"/>
  <c r="P79" i="14"/>
  <c r="O79" i="14"/>
  <c r="N79" i="14"/>
  <c r="M79" i="14"/>
  <c r="K79" i="14"/>
  <c r="J79" i="14"/>
  <c r="H79" i="14"/>
  <c r="F79" i="14"/>
  <c r="V78" i="14"/>
  <c r="U78" i="14"/>
  <c r="T78" i="14"/>
  <c r="R78" i="14"/>
  <c r="Q78" i="14"/>
  <c r="P78" i="14"/>
  <c r="O78" i="14"/>
  <c r="N78" i="14"/>
  <c r="M78" i="14"/>
  <c r="K78" i="14"/>
  <c r="J78" i="14"/>
  <c r="H78" i="14"/>
  <c r="F78" i="14"/>
  <c r="V77" i="14"/>
  <c r="U77" i="14"/>
  <c r="T77" i="14"/>
  <c r="R77" i="14"/>
  <c r="Q77" i="14"/>
  <c r="P77" i="14"/>
  <c r="O77" i="14"/>
  <c r="N77" i="14"/>
  <c r="M77" i="14"/>
  <c r="K77" i="14"/>
  <c r="J77" i="14"/>
  <c r="H77" i="14"/>
  <c r="F77" i="14"/>
  <c r="V76" i="14"/>
  <c r="U76" i="14"/>
  <c r="T76" i="14"/>
  <c r="R76" i="14"/>
  <c r="Q76" i="14"/>
  <c r="P76" i="14"/>
  <c r="O76" i="14"/>
  <c r="N76" i="14"/>
  <c r="M76" i="14"/>
  <c r="K76" i="14"/>
  <c r="J76" i="14"/>
  <c r="H76" i="14"/>
  <c r="F76" i="14"/>
  <c r="V75" i="14"/>
  <c r="U75" i="14"/>
  <c r="T75" i="14"/>
  <c r="R75" i="14"/>
  <c r="Q75" i="14"/>
  <c r="P75" i="14"/>
  <c r="O75" i="14"/>
  <c r="N75" i="14"/>
  <c r="M75" i="14"/>
  <c r="K75" i="14"/>
  <c r="J75" i="14"/>
  <c r="H75" i="14"/>
  <c r="F75" i="14"/>
  <c r="V74" i="14"/>
  <c r="U74" i="14"/>
  <c r="T74" i="14"/>
  <c r="R74" i="14"/>
  <c r="Q74" i="14"/>
  <c r="P74" i="14"/>
  <c r="O74" i="14"/>
  <c r="N74" i="14"/>
  <c r="M74" i="14"/>
  <c r="K74" i="14"/>
  <c r="J74" i="14"/>
  <c r="H74" i="14"/>
  <c r="F74" i="14"/>
  <c r="V73" i="14"/>
  <c r="U73" i="14"/>
  <c r="T73" i="14"/>
  <c r="R73" i="14"/>
  <c r="Q73" i="14"/>
  <c r="P73" i="14"/>
  <c r="O73" i="14"/>
  <c r="N73" i="14"/>
  <c r="M73" i="14"/>
  <c r="K73" i="14"/>
  <c r="J73" i="14"/>
  <c r="H73" i="14"/>
  <c r="F73" i="14"/>
  <c r="V68" i="14"/>
  <c r="U68" i="14"/>
  <c r="T68" i="14"/>
  <c r="R68" i="14"/>
  <c r="Q68" i="14"/>
  <c r="P68" i="14"/>
  <c r="O68" i="14"/>
  <c r="N68" i="14"/>
  <c r="M68" i="14"/>
  <c r="K68" i="14"/>
  <c r="J68" i="14"/>
  <c r="F68" i="14"/>
  <c r="V67" i="14"/>
  <c r="U67" i="14"/>
  <c r="T67" i="14"/>
  <c r="R67" i="14"/>
  <c r="Q67" i="14"/>
  <c r="P67" i="14"/>
  <c r="O67" i="14"/>
  <c r="N67" i="14"/>
  <c r="M67" i="14"/>
  <c r="K67" i="14"/>
  <c r="J67" i="14"/>
  <c r="F67" i="14"/>
  <c r="V66" i="14"/>
  <c r="U66" i="14"/>
  <c r="T66" i="14"/>
  <c r="R66" i="14"/>
  <c r="Q66" i="14"/>
  <c r="P66" i="14"/>
  <c r="O66" i="14"/>
  <c r="N66" i="14"/>
  <c r="M66" i="14"/>
  <c r="K66" i="14"/>
  <c r="J66" i="14"/>
  <c r="F66" i="14"/>
  <c r="V65" i="14"/>
  <c r="U65" i="14"/>
  <c r="T65" i="14"/>
  <c r="R65" i="14"/>
  <c r="Q65" i="14"/>
  <c r="P65" i="14"/>
  <c r="O65" i="14"/>
  <c r="N65" i="14"/>
  <c r="M65" i="14"/>
  <c r="K65" i="14"/>
  <c r="J65" i="14"/>
  <c r="F65" i="14"/>
  <c r="V64" i="14"/>
  <c r="U64" i="14"/>
  <c r="T64" i="14"/>
  <c r="R64" i="14"/>
  <c r="Q64" i="14"/>
  <c r="P64" i="14"/>
  <c r="O64" i="14"/>
  <c r="N64" i="14"/>
  <c r="M64" i="14"/>
  <c r="K64" i="14"/>
  <c r="J64" i="14"/>
  <c r="F64" i="14"/>
  <c r="V62" i="14"/>
  <c r="U62" i="14"/>
  <c r="T62" i="14"/>
  <c r="R62" i="14"/>
  <c r="Q62" i="14"/>
  <c r="P62" i="14"/>
  <c r="O62" i="14"/>
  <c r="N62" i="14"/>
  <c r="M62" i="14"/>
  <c r="K62" i="14"/>
  <c r="J62" i="14"/>
  <c r="F62" i="14"/>
  <c r="V61" i="14"/>
  <c r="U61" i="14"/>
  <c r="T61" i="14"/>
  <c r="R61" i="14"/>
  <c r="Q61" i="14"/>
  <c r="P61" i="14"/>
  <c r="O61" i="14"/>
  <c r="N61" i="14"/>
  <c r="M61" i="14"/>
  <c r="K61" i="14"/>
  <c r="J61" i="14"/>
  <c r="F61" i="14"/>
  <c r="V60" i="14"/>
  <c r="U60" i="14"/>
  <c r="T60" i="14"/>
  <c r="R60" i="14"/>
  <c r="Q60" i="14"/>
  <c r="P60" i="14"/>
  <c r="O60" i="14"/>
  <c r="N60" i="14"/>
  <c r="M60" i="14"/>
  <c r="K60" i="14"/>
  <c r="J60" i="14"/>
  <c r="F60" i="14"/>
  <c r="V57" i="14"/>
  <c r="U57" i="14"/>
  <c r="T57" i="14"/>
  <c r="R57" i="14"/>
  <c r="Q57" i="14"/>
  <c r="P57" i="14"/>
  <c r="O57" i="14"/>
  <c r="N57" i="14"/>
  <c r="M57" i="14"/>
  <c r="K57" i="14"/>
  <c r="J57" i="14"/>
  <c r="F57" i="14"/>
  <c r="V56" i="14"/>
  <c r="U56" i="14"/>
  <c r="T56" i="14"/>
  <c r="R56" i="14"/>
  <c r="Q56" i="14"/>
  <c r="P56" i="14"/>
  <c r="O56" i="14"/>
  <c r="N56" i="14"/>
  <c r="M56" i="14"/>
  <c r="K56" i="14"/>
  <c r="J56" i="14"/>
  <c r="F56" i="14"/>
  <c r="V55" i="14"/>
  <c r="U55" i="14"/>
  <c r="T55" i="14"/>
  <c r="R55" i="14"/>
  <c r="Q55" i="14"/>
  <c r="P55" i="14"/>
  <c r="O55" i="14"/>
  <c r="N55" i="14"/>
  <c r="M55" i="14"/>
  <c r="K55" i="14"/>
  <c r="J55" i="14"/>
  <c r="F55" i="14"/>
  <c r="V54" i="14"/>
  <c r="U54" i="14"/>
  <c r="T54" i="14"/>
  <c r="R54" i="14"/>
  <c r="Q54" i="14"/>
  <c r="P54" i="14"/>
  <c r="O54" i="14"/>
  <c r="N54" i="14"/>
  <c r="M54" i="14"/>
  <c r="K54" i="14"/>
  <c r="J54" i="14"/>
  <c r="F54" i="14"/>
  <c r="V52" i="14"/>
  <c r="U52" i="14"/>
  <c r="T52" i="14"/>
  <c r="R52" i="14"/>
  <c r="Q52" i="14"/>
  <c r="P52" i="14"/>
  <c r="O52" i="14"/>
  <c r="N52" i="14"/>
  <c r="M52" i="14"/>
  <c r="K52" i="14"/>
  <c r="J52" i="14"/>
  <c r="F52" i="14"/>
  <c r="V50" i="14"/>
  <c r="U50" i="14"/>
  <c r="T50" i="14"/>
  <c r="R50" i="14"/>
  <c r="Q50" i="14"/>
  <c r="P50" i="14"/>
  <c r="O50" i="14"/>
  <c r="N50" i="14"/>
  <c r="M50" i="14"/>
  <c r="K50" i="14"/>
  <c r="J50" i="14"/>
  <c r="F50" i="14"/>
  <c r="V48" i="14"/>
  <c r="U48" i="14"/>
  <c r="T48" i="14"/>
  <c r="R48" i="14"/>
  <c r="Q48" i="14"/>
  <c r="P48" i="14"/>
  <c r="O48" i="14"/>
  <c r="N48" i="14"/>
  <c r="M48" i="14"/>
  <c r="K48" i="14"/>
  <c r="J48" i="14"/>
  <c r="F48" i="14"/>
  <c r="V47" i="14"/>
  <c r="U47" i="14"/>
  <c r="T47" i="14"/>
  <c r="R47" i="14"/>
  <c r="Q47" i="14"/>
  <c r="P47" i="14"/>
  <c r="O47" i="14"/>
  <c r="N47" i="14"/>
  <c r="M47" i="14"/>
  <c r="K47" i="14"/>
  <c r="J47" i="14"/>
  <c r="F47" i="14"/>
  <c r="V46" i="14"/>
  <c r="U46" i="14"/>
  <c r="T46" i="14"/>
  <c r="R46" i="14"/>
  <c r="Q46" i="14"/>
  <c r="P46" i="14"/>
  <c r="O46" i="14"/>
  <c r="N46" i="14"/>
  <c r="M46" i="14"/>
  <c r="K46" i="14"/>
  <c r="J46" i="14"/>
  <c r="F46" i="14"/>
  <c r="V45" i="14"/>
  <c r="U45" i="14"/>
  <c r="T45" i="14"/>
  <c r="R45" i="14"/>
  <c r="Q45" i="14"/>
  <c r="P45" i="14"/>
  <c r="O45" i="14"/>
  <c r="N45" i="14"/>
  <c r="M45" i="14"/>
  <c r="K45" i="14"/>
  <c r="J45" i="14"/>
  <c r="F45" i="14"/>
  <c r="V44" i="14"/>
  <c r="U44" i="14"/>
  <c r="T44" i="14"/>
  <c r="R44" i="14"/>
  <c r="Q44" i="14"/>
  <c r="P44" i="14"/>
  <c r="O44" i="14"/>
  <c r="N44" i="14"/>
  <c r="M44" i="14"/>
  <c r="K44" i="14"/>
  <c r="J44" i="14"/>
  <c r="F44" i="14"/>
  <c r="V43" i="14"/>
  <c r="U43" i="14"/>
  <c r="T43" i="14"/>
  <c r="R43" i="14"/>
  <c r="Q43" i="14"/>
  <c r="P43" i="14"/>
  <c r="O43" i="14"/>
  <c r="N43" i="14"/>
  <c r="M43" i="14"/>
  <c r="K43" i="14"/>
  <c r="J43" i="14"/>
  <c r="F43" i="14"/>
  <c r="V41" i="14"/>
  <c r="U41" i="14"/>
  <c r="T41" i="14"/>
  <c r="R41" i="14"/>
  <c r="Q41" i="14"/>
  <c r="P41" i="14"/>
  <c r="O41" i="14"/>
  <c r="N41" i="14"/>
  <c r="M41" i="14"/>
  <c r="K41" i="14"/>
  <c r="J41" i="14"/>
  <c r="F41" i="14"/>
  <c r="V40" i="14"/>
  <c r="U40" i="14"/>
  <c r="T40" i="14"/>
  <c r="R40" i="14"/>
  <c r="Q40" i="14"/>
  <c r="P40" i="14"/>
  <c r="O40" i="14"/>
  <c r="N40" i="14"/>
  <c r="M40" i="14"/>
  <c r="K40" i="14"/>
  <c r="J40" i="14"/>
  <c r="F40" i="14"/>
  <c r="V37" i="14"/>
  <c r="U37" i="14"/>
  <c r="T37" i="14"/>
  <c r="R37" i="14"/>
  <c r="Q37" i="14"/>
  <c r="P37" i="14"/>
  <c r="O37" i="14"/>
  <c r="N37" i="14"/>
  <c r="M37" i="14"/>
  <c r="K37" i="14"/>
  <c r="J37" i="14"/>
  <c r="F37" i="14"/>
  <c r="V36" i="14"/>
  <c r="U36" i="14"/>
  <c r="T36" i="14"/>
  <c r="R36" i="14"/>
  <c r="Q36" i="14"/>
  <c r="P36" i="14"/>
  <c r="O36" i="14"/>
  <c r="N36" i="14"/>
  <c r="M36" i="14"/>
  <c r="K36" i="14"/>
  <c r="J36" i="14"/>
  <c r="F36" i="14"/>
  <c r="V35" i="14"/>
  <c r="U35" i="14"/>
  <c r="T35" i="14"/>
  <c r="R35" i="14"/>
  <c r="Q35" i="14"/>
  <c r="P35" i="14"/>
  <c r="O35" i="14"/>
  <c r="N35" i="14"/>
  <c r="M35" i="14"/>
  <c r="K35" i="14"/>
  <c r="J35" i="14"/>
  <c r="F35" i="14"/>
  <c r="V34" i="14"/>
  <c r="U34" i="14"/>
  <c r="T34" i="14"/>
  <c r="R34" i="14"/>
  <c r="Q34" i="14"/>
  <c r="P34" i="14"/>
  <c r="O34" i="14"/>
  <c r="N34" i="14"/>
  <c r="M34" i="14"/>
  <c r="K34" i="14"/>
  <c r="J34" i="14"/>
  <c r="F34" i="14"/>
  <c r="V32" i="14"/>
  <c r="U32" i="14"/>
  <c r="T32" i="14"/>
  <c r="R32" i="14"/>
  <c r="Q32" i="14"/>
  <c r="P32" i="14"/>
  <c r="O32" i="14"/>
  <c r="N32" i="14"/>
  <c r="M32" i="14"/>
  <c r="K32" i="14"/>
  <c r="J32" i="14"/>
  <c r="F32" i="14"/>
  <c r="V31" i="14"/>
  <c r="U31" i="14"/>
  <c r="T31" i="14"/>
  <c r="R31" i="14"/>
  <c r="Q31" i="14"/>
  <c r="P31" i="14"/>
  <c r="O31" i="14"/>
  <c r="N31" i="14"/>
  <c r="M31" i="14"/>
  <c r="K31" i="14"/>
  <c r="J31" i="14"/>
  <c r="F31" i="14"/>
  <c r="V29" i="14"/>
  <c r="U29" i="14"/>
  <c r="T29" i="14"/>
  <c r="R29" i="14"/>
  <c r="Q29" i="14"/>
  <c r="P29" i="14"/>
  <c r="O29" i="14"/>
  <c r="N29" i="14"/>
  <c r="M29" i="14"/>
  <c r="K29" i="14"/>
  <c r="J29" i="14"/>
  <c r="F29" i="14"/>
  <c r="V28" i="14"/>
  <c r="U28" i="14"/>
  <c r="T28" i="14"/>
  <c r="R28" i="14"/>
  <c r="Q28" i="14"/>
  <c r="P28" i="14"/>
  <c r="O28" i="14"/>
  <c r="N28" i="14"/>
  <c r="M28" i="14"/>
  <c r="K28" i="14"/>
  <c r="J28" i="14"/>
  <c r="F28" i="14"/>
  <c r="V27" i="14"/>
  <c r="U27" i="14"/>
  <c r="T27" i="14"/>
  <c r="R27" i="14"/>
  <c r="Q27" i="14"/>
  <c r="P27" i="14"/>
  <c r="O27" i="14"/>
  <c r="N27" i="14"/>
  <c r="M27" i="14"/>
  <c r="K27" i="14"/>
  <c r="J27" i="14"/>
  <c r="F27" i="14"/>
  <c r="V26" i="14"/>
  <c r="U26" i="14"/>
  <c r="T26" i="14"/>
  <c r="R26" i="14"/>
  <c r="Q26" i="14"/>
  <c r="P26" i="14"/>
  <c r="O26" i="14"/>
  <c r="N26" i="14"/>
  <c r="M26" i="14"/>
  <c r="K26" i="14"/>
  <c r="J26" i="14"/>
  <c r="F26" i="14"/>
  <c r="V25" i="14"/>
  <c r="U25" i="14"/>
  <c r="T25" i="14"/>
  <c r="R25" i="14"/>
  <c r="Q25" i="14"/>
  <c r="P25" i="14"/>
  <c r="O25" i="14"/>
  <c r="N25" i="14"/>
  <c r="M25" i="14"/>
  <c r="K25" i="14"/>
  <c r="J25" i="14"/>
  <c r="F25" i="14"/>
  <c r="V24" i="14"/>
  <c r="U24" i="14"/>
  <c r="T24" i="14"/>
  <c r="R24" i="14"/>
  <c r="Q24" i="14"/>
  <c r="P24" i="14"/>
  <c r="O24" i="14"/>
  <c r="N24" i="14"/>
  <c r="M24" i="14"/>
  <c r="K24" i="14"/>
  <c r="J24" i="14"/>
  <c r="F24" i="14"/>
  <c r="V22" i="14"/>
  <c r="U22" i="14"/>
  <c r="T22" i="14"/>
  <c r="R22" i="14"/>
  <c r="Q22" i="14"/>
  <c r="P22" i="14"/>
  <c r="O22" i="14"/>
  <c r="N22" i="14"/>
  <c r="M22" i="14"/>
  <c r="K22" i="14"/>
  <c r="J22" i="14"/>
  <c r="F22" i="14"/>
  <c r="V21" i="14"/>
  <c r="U21" i="14"/>
  <c r="T21" i="14"/>
  <c r="R21" i="14"/>
  <c r="Q21" i="14"/>
  <c r="P21" i="14"/>
  <c r="O21" i="14"/>
  <c r="N21" i="14"/>
  <c r="M21" i="14"/>
  <c r="K21" i="14"/>
  <c r="J21" i="14"/>
  <c r="F21" i="14"/>
  <c r="V20" i="14"/>
  <c r="U20" i="14"/>
  <c r="T20" i="14"/>
  <c r="R20" i="14"/>
  <c r="Q20" i="14"/>
  <c r="P20" i="14"/>
  <c r="O20" i="14"/>
  <c r="N20" i="14"/>
  <c r="M20" i="14"/>
  <c r="K20" i="14"/>
  <c r="J20" i="14"/>
  <c r="F20" i="14"/>
  <c r="V18" i="14"/>
  <c r="U18" i="14"/>
  <c r="T18" i="14"/>
  <c r="R18" i="14"/>
  <c r="Q18" i="14"/>
  <c r="P18" i="14"/>
  <c r="O18" i="14"/>
  <c r="N18" i="14"/>
  <c r="M18" i="14"/>
  <c r="K18" i="14"/>
  <c r="J18" i="14"/>
  <c r="F18" i="14"/>
  <c r="V17" i="14"/>
  <c r="U17" i="14"/>
  <c r="T17" i="14"/>
  <c r="R17" i="14"/>
  <c r="Q17" i="14"/>
  <c r="P17" i="14"/>
  <c r="O17" i="14"/>
  <c r="N17" i="14"/>
  <c r="M17" i="14"/>
  <c r="K17" i="14"/>
  <c r="J17" i="14"/>
  <c r="F17" i="14"/>
  <c r="V16" i="14"/>
  <c r="U16" i="14"/>
  <c r="T16" i="14"/>
  <c r="R16" i="14"/>
  <c r="Q16" i="14"/>
  <c r="P16" i="14"/>
  <c r="O16" i="14"/>
  <c r="N16" i="14"/>
  <c r="M16" i="14"/>
  <c r="K16" i="14"/>
  <c r="J16" i="14"/>
  <c r="F16" i="14"/>
  <c r="V14" i="14"/>
  <c r="U14" i="14"/>
  <c r="T14" i="14"/>
  <c r="R14" i="14"/>
  <c r="Q14" i="14"/>
  <c r="P14" i="14"/>
  <c r="O14" i="14"/>
  <c r="N14" i="14"/>
  <c r="M14" i="14"/>
  <c r="K14" i="14"/>
  <c r="J14" i="14"/>
  <c r="F14" i="14"/>
  <c r="V13" i="14"/>
  <c r="U13" i="14"/>
  <c r="T13" i="14"/>
  <c r="R13" i="14"/>
  <c r="Q13" i="14"/>
  <c r="P13" i="14"/>
  <c r="O13" i="14"/>
  <c r="N13" i="14"/>
  <c r="M13" i="14"/>
  <c r="K13" i="14"/>
  <c r="J13" i="14"/>
  <c r="F13" i="14"/>
  <c r="V12" i="14"/>
  <c r="U12" i="14"/>
  <c r="T12" i="14"/>
  <c r="R12" i="14"/>
  <c r="Q12" i="14"/>
  <c r="P12" i="14"/>
  <c r="O12" i="14"/>
  <c r="N12" i="14"/>
  <c r="M12" i="14"/>
  <c r="K12" i="14"/>
  <c r="J12" i="14"/>
  <c r="F12" i="14"/>
  <c r="V11" i="14"/>
  <c r="U11" i="14"/>
  <c r="T11" i="14"/>
  <c r="R11" i="14"/>
  <c r="Q11" i="14"/>
  <c r="P11" i="14"/>
  <c r="O11" i="14"/>
  <c r="N11" i="14"/>
  <c r="M11" i="14"/>
  <c r="K11" i="14"/>
  <c r="J11" i="14"/>
  <c r="F11" i="14"/>
  <c r="V10" i="14"/>
  <c r="U10" i="14"/>
  <c r="T10" i="14"/>
  <c r="R10" i="14"/>
  <c r="Q10" i="14"/>
  <c r="P10" i="14"/>
  <c r="O10" i="14"/>
  <c r="N10" i="14"/>
  <c r="M10" i="14"/>
  <c r="K10" i="14"/>
  <c r="J10" i="14"/>
  <c r="F10" i="14"/>
  <c r="V8" i="14"/>
  <c r="U8" i="14"/>
  <c r="T8" i="14"/>
  <c r="R8" i="14"/>
  <c r="Q8" i="14"/>
  <c r="P8" i="14"/>
  <c r="O8" i="14"/>
  <c r="N8" i="14"/>
  <c r="M8" i="14"/>
  <c r="K8" i="14"/>
  <c r="J8" i="14"/>
  <c r="F8" i="14"/>
  <c r="V7" i="14"/>
  <c r="U7" i="14"/>
  <c r="T7" i="14"/>
  <c r="R7" i="14"/>
  <c r="Q7" i="14"/>
  <c r="P7" i="14"/>
  <c r="O7" i="14"/>
  <c r="N7" i="14"/>
  <c r="M7" i="14"/>
  <c r="K7" i="14"/>
  <c r="J7" i="14"/>
  <c r="F7" i="14"/>
  <c r="V6" i="14"/>
  <c r="U6" i="14"/>
  <c r="T6" i="14"/>
  <c r="R6" i="14"/>
  <c r="Q6" i="14"/>
  <c r="P6" i="14"/>
  <c r="O6" i="14"/>
  <c r="N6" i="14"/>
  <c r="M6" i="14"/>
  <c r="K6" i="14"/>
  <c r="J6" i="14"/>
  <c r="F6" i="14"/>
  <c r="U106" i="14" l="1"/>
  <c r="K92" i="14"/>
  <c r="N92" i="14"/>
  <c r="T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K100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K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K120" i="13"/>
  <c r="V38" i="13"/>
  <c r="T38" i="13"/>
  <c r="R38" i="13"/>
  <c r="P38" i="13"/>
  <c r="N38" i="13"/>
  <c r="J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K52" i="13"/>
  <c r="T39" i="13"/>
  <c r="Q39" i="13"/>
  <c r="M39" i="13"/>
  <c r="K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79" i="13" l="1"/>
  <c r="S118" i="13"/>
  <c r="S77" i="13"/>
  <c r="S36" i="13"/>
  <c r="S122" i="13"/>
  <c r="S93" i="13"/>
  <c r="S11" i="13"/>
  <c r="S81" i="13"/>
  <c r="S52" i="13"/>
  <c r="S121" i="13"/>
  <c r="S80" i="13"/>
  <c r="S38" i="13"/>
  <c r="S120" i="13"/>
  <c r="S39" i="13"/>
  <c r="S119" i="13"/>
  <c r="S78" i="13"/>
  <c r="S37" i="13"/>
  <c r="G120" i="13"/>
  <c r="G79" i="13"/>
  <c r="G81" i="13"/>
  <c r="G93" i="13"/>
  <c r="G39" i="13"/>
  <c r="G122" i="13"/>
  <c r="G121" i="13"/>
  <c r="G80" i="13"/>
  <c r="G119" i="13"/>
  <c r="G78" i="13"/>
  <c r="G37" i="13"/>
  <c r="G38" i="13"/>
  <c r="G118" i="13"/>
  <c r="G77" i="13"/>
  <c r="G52" i="13"/>
  <c r="G36" i="13"/>
  <c r="G11" i="13"/>
  <c r="I119" i="13"/>
  <c r="I93" i="13"/>
  <c r="I78" i="13"/>
  <c r="I37" i="13"/>
  <c r="I11" i="13"/>
  <c r="I120" i="13"/>
  <c r="I79" i="13"/>
  <c r="I39" i="13"/>
  <c r="I121" i="13"/>
  <c r="I118" i="13"/>
  <c r="I80" i="13"/>
  <c r="I77" i="13"/>
  <c r="I36" i="13"/>
  <c r="I38" i="13"/>
  <c r="I122" i="13"/>
  <c r="I81" i="13"/>
  <c r="I52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122" i="13"/>
  <c r="D38" i="13"/>
  <c r="D79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U86" i="14"/>
  <c r="T86" i="14"/>
  <c r="M86" i="14"/>
  <c r="F59" i="14" l="1"/>
  <c r="K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7" i="14" l="1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32" i="14"/>
  <c r="I27" i="14"/>
  <c r="I66" i="14"/>
  <c r="I61" i="14"/>
  <c r="I55" i="14"/>
  <c r="I48" i="14"/>
  <c r="I44" i="14"/>
  <c r="I37" i="14"/>
  <c r="I22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20" i="14"/>
  <c r="I10" i="14"/>
  <c r="I17" i="14"/>
  <c r="I12" i="14"/>
  <c r="I68" i="14"/>
  <c r="I64" i="14"/>
  <c r="I57" i="14"/>
  <c r="I52" i="14"/>
  <c r="I46" i="14"/>
  <c r="I41" i="14"/>
  <c r="I35" i="14"/>
  <c r="I29" i="14"/>
  <c r="I25" i="14"/>
  <c r="I14" i="14"/>
  <c r="I7" i="14"/>
  <c r="G107" i="14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76" i="14"/>
  <c r="G104" i="14"/>
  <c r="G99" i="14"/>
  <c r="G95" i="14"/>
  <c r="G87" i="14"/>
  <c r="G82" i="14"/>
  <c r="G77" i="14"/>
  <c r="G73" i="14"/>
  <c r="G105" i="14"/>
  <c r="G101" i="14"/>
  <c r="G96" i="14"/>
  <c r="G88" i="14"/>
  <c r="G83" i="14"/>
  <c r="G78" i="14"/>
  <c r="G74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5" i="14"/>
  <c r="S60" i="14"/>
  <c r="S54" i="14"/>
  <c r="S47" i="14"/>
  <c r="S43" i="14"/>
  <c r="S36" i="14"/>
  <c r="S31" i="14"/>
  <c r="S26" i="14"/>
  <c r="S21" i="14"/>
  <c r="S66" i="14"/>
  <c r="S61" i="14"/>
  <c r="S55" i="14"/>
  <c r="S48" i="14"/>
  <c r="S44" i="14"/>
  <c r="S37" i="14"/>
  <c r="S32" i="14"/>
  <c r="S27" i="14"/>
  <c r="S22" i="14"/>
  <c r="S17" i="14"/>
  <c r="S12" i="14"/>
  <c r="S67" i="14"/>
  <c r="S62" i="14"/>
  <c r="S56" i="14"/>
  <c r="S50" i="14"/>
  <c r="S45" i="14"/>
  <c r="S40" i="14"/>
  <c r="S34" i="14"/>
  <c r="S28" i="14"/>
  <c r="S24" i="14"/>
  <c r="S13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16" i="14"/>
  <c r="S11" i="14"/>
  <c r="S6" i="14"/>
  <c r="S7" i="14"/>
  <c r="S18" i="14"/>
  <c r="S8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30" i="14" s="1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D48" i="14" s="1"/>
  <c r="W44" i="14"/>
  <c r="W37" i="14"/>
  <c r="W32" i="14"/>
  <c r="W27" i="14"/>
  <c r="D27" i="14" s="1"/>
  <c r="W22" i="14"/>
  <c r="W17" i="14"/>
  <c r="W12" i="14"/>
  <c r="W7" i="14"/>
  <c r="W67" i="14"/>
  <c r="D67" i="14" s="1"/>
  <c r="W62" i="14"/>
  <c r="D62" i="14" s="1"/>
  <c r="W56" i="14"/>
  <c r="D56" i="14" s="1"/>
  <c r="W50" i="14"/>
  <c r="W49" i="14" s="1"/>
  <c r="W45" i="14"/>
  <c r="D45" i="14" s="1"/>
  <c r="W40" i="14"/>
  <c r="W39" i="14" s="1"/>
  <c r="W34" i="14"/>
  <c r="W28" i="14"/>
  <c r="D28" i="14" s="1"/>
  <c r="W24" i="14"/>
  <c r="W18" i="14"/>
  <c r="W13" i="14"/>
  <c r="W8" i="14"/>
  <c r="L86" i="14"/>
  <c r="L72" i="14"/>
  <c r="L51" i="14"/>
  <c r="G9" i="14"/>
  <c r="N86" i="14"/>
  <c r="D22" i="14" l="1"/>
  <c r="D44" i="14"/>
  <c r="D66" i="14"/>
  <c r="D95" i="14"/>
  <c r="D57" i="14"/>
  <c r="D102" i="14"/>
  <c r="D108" i="14"/>
  <c r="D85" i="14"/>
  <c r="D18" i="14"/>
  <c r="D25" i="14"/>
  <c r="D46" i="14"/>
  <c r="D68" i="14"/>
  <c r="D35" i="14"/>
  <c r="D17" i="14"/>
  <c r="D61" i="14"/>
  <c r="D37" i="14"/>
  <c r="E39" i="14"/>
  <c r="I100" i="14"/>
  <c r="I59" i="14"/>
  <c r="I86" i="14"/>
  <c r="I92" i="14"/>
  <c r="I106" i="14"/>
  <c r="D29" i="14"/>
  <c r="G100" i="14"/>
  <c r="D31" i="14"/>
  <c r="D54" i="14"/>
  <c r="G59" i="14"/>
  <c r="G92" i="14"/>
  <c r="G86" i="14"/>
  <c r="G106" i="14"/>
  <c r="D21" i="14"/>
  <c r="D43" i="14"/>
  <c r="D65" i="14"/>
  <c r="D32" i="14"/>
  <c r="D55" i="14"/>
  <c r="D20" i="14"/>
  <c r="D41" i="14"/>
  <c r="D16" i="14"/>
  <c r="D36" i="14"/>
  <c r="D60" i="14"/>
  <c r="D75" i="14"/>
  <c r="D103" i="14"/>
  <c r="D83" i="14"/>
  <c r="D6" i="14"/>
  <c r="W106" i="14"/>
  <c r="E106" i="14"/>
  <c r="S86" i="14"/>
  <c r="S100" i="14"/>
  <c r="S59" i="14"/>
  <c r="S92" i="14"/>
  <c r="S106" i="14"/>
  <c r="D26" i="14"/>
  <c r="D47" i="14"/>
  <c r="E42" i="14"/>
  <c r="E3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<sst xmlns="http://schemas.openxmlformats.org/spreadsheetml/2006/main" count="4976" uniqueCount="2340">
  <si>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</si>
  <si>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</si>
  <si>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</si>
  <si>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</si>
  <si>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</si>
  <si>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</si>
  <si>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</si>
  <si>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</si>
  <si>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</si>
  <si>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</si>
  <si>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</si>
  <si>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</si>
  <si>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</si>
  <si>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</si>
  <si>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</si>
  <si>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</si>
  <si>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</si>
  <si>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</si>
  <si>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</si>
  <si>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</si>
  <si>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</si>
  <si>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</si>
  <si>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</si>
  <si>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</si>
  <si>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</si>
  <si>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</si>
  <si>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</si>
  <si>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</si>
  <si>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</si>
  <si>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</si>
  <si>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</si>
  <si>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</si>
  <si>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</si>
  <si>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</si>
  <si>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</si>
  <si>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</si>
  <si>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</si>
  <si>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</si>
  <si>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</si>
  <si>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</si>
  <si>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</si>
  <si>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</si>
  <si>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</si>
  <si>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</si>
  <si>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</si>
  <si>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</si>
  <si>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</si>
  <si>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</si>
  <si>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</si>
  <si>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</si>
  <si>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</si>
  <si>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</si>
  <si>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</si>
  <si>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</si>
  <si>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</si>
  <si>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</si>
  <si>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</si>
  <si>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</si>
  <si>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</si>
  <si>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</si>
  <si>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</si>
  <si>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</si>
  <si>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</si>
  <si>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</si>
  <si>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</si>
  <si>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</si>
  <si>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</si>
  <si>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</si>
  <si>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</si>
  <si>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</si>
  <si>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</si>
  <si>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</si>
  <si>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</si>
  <si>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</si>
  <si>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</si>
  <si>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</si>
  <si>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</si>
  <si>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</si>
  <si>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</si>
  <si>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</si>
  <si>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</si>
  <si>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</si>
  <si>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</si>
  <si>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</si>
  <si>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</si>
  <si>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</si>
  <si>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</si>
  <si>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</si>
  <si>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</si>
  <si>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</si>
  <si>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</si>
  <si>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</si>
  <si>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</si>
  <si>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</si>
  <si>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</si>
  <si>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</si>
  <si>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</si>
  <si>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</si>
  <si>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</si>
  <si>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</si>
  <si>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</si>
  <si>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</si>
  <si>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</si>
  <si>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</si>
  <si>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</si>
  <si>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</si>
  <si>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</si>
  <si>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</si>
  <si>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</si>
  <si>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</si>
  <si>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</si>
  <si>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</si>
  <si>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</si>
  <si>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</si>
  <si>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</si>
  <si>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</si>
  <si>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</si>
  <si>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</si>
  <si>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</si>
  <si>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</si>
  <si>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</si>
  <si>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</si>
  <si>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</si>
  <si>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</si>
  <si>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</si>
  <si>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</si>
  <si>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</si>
  <si>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</si>
  <si>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</si>
  <si>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</si>
  <si>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</si>
  <si>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</si>
  <si>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</si>
  <si>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</si>
  <si>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</si>
  <si>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</si>
  <si>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</si>
  <si>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</si>
  <si>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</si>
  <si>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</si>
  <si>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</si>
  <si>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</si>
  <si>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</si>
  <si>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</si>
  <si>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</si>
  <si>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</si>
  <si>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</si>
  <si>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</si>
  <si>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</si>
  <si>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</si>
  <si>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</si>
  <si>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</si>
  <si>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</si>
  <si>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</si>
  <si>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</si>
  <si>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</si>
  <si>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</si>
  <si>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</si>
  <si>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</si>
  <si>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</si>
  <si>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</si>
  <si>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</si>
  <si>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</si>
  <si>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</si>
  <si>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</si>
  <si>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</si>
  <si>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</si>
  <si>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</si>
  <si>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</si>
  <si>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</si>
  <si>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</si>
  <si>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</si>
  <si>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</si>
  <si>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</si>
  <si>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</si>
  <si>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</si>
  <si>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</si>
  <si>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</si>
  <si>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</si>
  <si>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</si>
  <si>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</si>
  <si>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</si>
  <si>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</si>
  <si>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</si>
  <si>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</si>
  <si>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</si>
  <si>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</si>
  <si>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</si>
  <si>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</si>
  <si>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</si>
  <si>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</si>
  <si>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</si>
  <si>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</si>
  <si>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</si>
  <si>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</si>
  <si>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</si>
  <si>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</si>
  <si>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</si>
  <si>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</si>
  <si>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</si>
  <si>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</si>
  <si>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</si>
  <si>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</si>
  <si>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</si>
  <si>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</si>
  <si>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</si>
  <si>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</si>
  <si>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</si>
  <si>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</si>
  <si>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</si>
  <si>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</si>
  <si>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</si>
  <si>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</si>
  <si>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</si>
  <si>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</si>
  <si>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</si>
  <si>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</si>
  <si>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</si>
  <si>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</si>
  <si>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</si>
  <si>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</si>
  <si>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</si>
  <si>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</si>
  <si>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</si>
  <si>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</si>
  <si>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</si>
  <si>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</si>
  <si>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</si>
  <si>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</si>
  <si>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</si>
  <si>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</si>
  <si>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</si>
  <si>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</si>
  <si>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</si>
  <si>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</si>
  <si>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</si>
  <si>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</si>
  <si>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</si>
  <si>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</si>
  <si>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</si>
  <si>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</si>
  <si>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</si>
  <si>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</si>
  <si>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</si>
  <si>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</si>
  <si>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</si>
  <si>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</si>
  <si>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</si>
  <si>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</si>
  <si>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</si>
  <si>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</si>
  <si>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</si>
  <si>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</si>
  <si>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</si>
  <si>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</si>
  <si>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</si>
  <si>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</si>
  <si>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</si>
  <si>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</si>
  <si>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</si>
  <si>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</si>
  <si>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</si>
  <si>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</si>
  <si>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</si>
  <si>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</si>
  <si>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</si>
  <si>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</si>
  <si>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</si>
  <si>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</si>
  <si>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</si>
  <si>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</si>
  <si>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</si>
  <si>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</si>
  <si>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</si>
  <si>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</si>
  <si>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</si>
  <si>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</si>
  <si>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</si>
  <si>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</si>
  <si>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</si>
  <si>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</si>
  <si>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</si>
  <si>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</si>
  <si>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</si>
  <si>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</si>
  <si>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</si>
  <si>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</si>
  <si>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</si>
  <si>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</si>
  <si>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</si>
  <si>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</si>
  <si>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</si>
  <si>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</si>
  <si>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</si>
  <si>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</si>
  <si>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</si>
  <si>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</si>
  <si>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</si>
  <si>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</si>
  <si>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</si>
  <si>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</si>
  <si>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</si>
  <si>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</si>
  <si>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</si>
  <si>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</si>
  <si>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</si>
  <si>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</si>
  <si>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</si>
  <si>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</si>
  <si>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</si>
  <si>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</si>
  <si>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</si>
  <si>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</si>
  <si>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</si>
  <si>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</si>
  <si>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</si>
  <si>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</si>
  <si>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</si>
  <si>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</si>
  <si>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</si>
  <si>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</si>
  <si>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</si>
  <si>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</si>
  <si>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</si>
  <si>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</si>
  <si>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</si>
  <si>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</si>
  <si>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</si>
  <si>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</si>
  <si>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</si>
  <si>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</si>
  <si>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</si>
  <si>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</si>
  <si>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</si>
  <si>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</si>
  <si>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</si>
  <si>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</si>
  <si>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</si>
  <si>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</si>
  <si>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</si>
  <si>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</si>
  <si>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</si>
  <si>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</si>
  <si>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</si>
  <si>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</si>
  <si>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</si>
  <si>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</si>
  <si>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</si>
  <si>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</si>
  <si>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</si>
  <si>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</si>
  <si>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</si>
  <si>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</si>
  <si>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</si>
  <si>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</si>
  <si>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</si>
  <si>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</si>
  <si>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</si>
  <si>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</si>
  <si>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</si>
  <si>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</si>
  <si>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</si>
  <si>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</si>
  <si>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</si>
  <si>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</si>
  <si>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</si>
  <si>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</si>
  <si>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</si>
  <si>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</si>
  <si>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</si>
  <si>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</si>
  <si>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</si>
  <si>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</si>
  <si>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</si>
  <si>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</si>
  <si>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</si>
  <si>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</si>
  <si>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</si>
  <si>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</si>
  <si>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</si>
  <si>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</si>
  <si>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</si>
  <si>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</si>
  <si>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</si>
  <si>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</si>
  <si>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</si>
  <si>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</si>
  <si>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</si>
  <si>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</si>
  <si>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</si>
  <si>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</si>
  <si>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</si>
  <si>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</si>
  <si>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</si>
  <si>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</si>
  <si>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</si>
  <si>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</si>
  <si>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</si>
  <si>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</si>
  <si>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</si>
  <si>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</si>
  <si>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</si>
  <si>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</si>
  <si>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</si>
  <si>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</si>
  <si>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</si>
  <si>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</si>
  <si>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</si>
  <si>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</si>
  <si>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</si>
  <si>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</si>
  <si>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</si>
  <si>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</si>
  <si>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</si>
  <si>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</si>
  <si>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</si>
  <si>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</si>
  <si>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</si>
  <si>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</si>
  <si>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</si>
  <si>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</si>
  <si>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</si>
  <si>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</si>
  <si>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</si>
  <si>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</si>
  <si>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</si>
  <si>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</si>
  <si>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</si>
  <si>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</si>
  <si>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</si>
  <si>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</si>
  <si>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</si>
  <si>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</si>
  <si>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</si>
  <si>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</si>
  <si>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</si>
  <si>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</si>
  <si>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</si>
  <si>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</si>
  <si>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</si>
  <si>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</si>
  <si>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</si>
  <si>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</si>
  <si>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</si>
  <si>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</si>
  <si>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</si>
  <si>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</si>
  <si>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</si>
  <si>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</si>
  <si>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</si>
  <si>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</si>
  <si>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</si>
  <si>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</si>
  <si>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</si>
  <si>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</si>
  <si>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</si>
  <si>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</si>
  <si>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</si>
  <si>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</si>
  <si>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</si>
  <si>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</si>
  <si>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</si>
  <si>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</si>
  <si>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</si>
  <si>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</si>
  <si>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</si>
  <si>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</si>
  <si>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</si>
  <si>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</si>
  <si>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</si>
  <si>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</si>
  <si>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</si>
  <si>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</si>
  <si>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</si>
  <si>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</si>
  <si>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</si>
  <si>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</si>
  <si>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</si>
  <si>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</si>
  <si>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</si>
  <si>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</si>
  <si>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</si>
  <si>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</si>
  <si>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</si>
  <si>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</si>
  <si>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</si>
  <si>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</si>
  <si>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</si>
  <si>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</si>
  <si>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</si>
  <si>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</si>
  <si>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</si>
  <si>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</si>
  <si>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</si>
  <si>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</si>
  <si>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</si>
  <si>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</si>
  <si>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</si>
  <si>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</si>
  <si>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</si>
  <si>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</si>
  <si>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</si>
  <si>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</si>
  <si>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</si>
  <si>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</si>
  <si>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</si>
  <si>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</si>
  <si>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</si>
  <si>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</si>
  <si>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</si>
  <si>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</si>
  <si>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</si>
  <si>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</si>
  <si>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</si>
  <si>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</si>
  <si>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</si>
  <si>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</si>
  <si>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</si>
  <si>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</si>
  <si>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</si>
  <si>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</si>
  <si>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</si>
  <si>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</si>
  <si>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</si>
  <si>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</si>
  <si>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</si>
  <si>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</si>
  <si>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</si>
  <si>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</si>
  <si>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</si>
  <si>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</si>
  <si>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</si>
  <si>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</si>
  <si>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</si>
  <si>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</si>
  <si>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</si>
  <si>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</si>
  <si>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</si>
  <si>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</si>
  <si>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</si>
  <si>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</si>
  <si>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</si>
  <si>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</si>
  <si>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</si>
  <si>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</si>
  <si>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</si>
  <si>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</si>
  <si>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</si>
  <si>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</si>
  <si>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</si>
  <si>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</si>
  <si>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</si>
  <si>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</si>
  <si>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</si>
  <si>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</si>
  <si>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</si>
  <si>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</si>
  <si>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</si>
  <si>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</si>
  <si>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</si>
  <si>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</si>
  <si>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</si>
  <si>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</si>
  <si>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</si>
  <si>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</si>
  <si>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</si>
  <si>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</si>
  <si>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</si>
  <si>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</si>
  <si>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</si>
  <si>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</si>
  <si>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</si>
  <si>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</si>
  <si>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</si>
  <si>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</si>
  <si>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</si>
  <si>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</si>
  <si>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</si>
  <si>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</si>
  <si>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</si>
  <si>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</si>
  <si>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</si>
  <si>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</si>
  <si>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</si>
  <si>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</si>
  <si>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</si>
  <si>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</si>
  <si>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</si>
  <si>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</si>
  <si>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</si>
  <si>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</si>
  <si>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</si>
  <si>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</si>
  <si>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</si>
  <si>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</si>
  <si>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</si>
  <si>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</si>
  <si>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</si>
  <si>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</si>
  <si>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</si>
  <si>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</si>
  <si>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</si>
  <si>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</si>
  <si>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</si>
  <si>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</si>
  <si>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</si>
  <si>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</si>
  <si>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</si>
  <si>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</si>
  <si>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</si>
  <si>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</si>
  <si>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</si>
  <si>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</si>
  <si>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</si>
  <si>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</si>
  <si>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</si>
  <si>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</si>
  <si>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</si>
  <si>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</si>
  <si>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</si>
  <si>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</si>
  <si>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</si>
  <si>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</si>
  <si>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</si>
  <si>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</si>
  <si>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</si>
  <si>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</si>
  <si>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</si>
  <si>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</si>
  <si>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</si>
  <si>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</si>
  <si>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</si>
  <si>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</si>
  <si>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</si>
  <si>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</si>
  <si>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</si>
  <si>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</si>
  <si>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</si>
  <si>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</si>
  <si>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</si>
  <si>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</si>
  <si>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</si>
  <si>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</si>
  <si>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</si>
  <si>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</si>
  <si>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</si>
  <si>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</si>
  <si>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</si>
  <si>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</si>
  <si>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</si>
  <si>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</si>
  <si>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</si>
  <si>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</si>
  <si>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</si>
  <si>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</si>
  <si>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</si>
  <si>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</si>
  <si>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</si>
  <si>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</si>
  <si>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</si>
  <si>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</si>
  <si>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</si>
  <si>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</si>
  <si>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</si>
  <si>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</si>
  <si>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</si>
  <si>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</si>
  <si>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</si>
  <si>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</si>
  <si>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</si>
  <si>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</si>
  <si>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</si>
  <si>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</si>
  <si>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</si>
  <si>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</si>
  <si>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</si>
  <si>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</si>
  <si>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</si>
  <si>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</si>
  <si>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</si>
  <si>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</si>
  <si>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</si>
  <si>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</si>
  <si>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</si>
  <si>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</si>
  <si>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</si>
  <si>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</si>
  <si>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</si>
  <si>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</si>
  <si>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</si>
  <si>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</si>
  <si>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</si>
  <si>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</si>
  <si>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</si>
  <si>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</si>
  <si>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</si>
  <si>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</si>
  <si>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</si>
  <si>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</si>
  <si>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</si>
  <si>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</si>
  <si>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</si>
  <si>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</si>
  <si>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</si>
  <si>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</si>
  <si>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</si>
  <si>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</si>
  <si>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</si>
  <si>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</si>
  <si>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</si>
  <si>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</si>
  <si>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</si>
  <si>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</si>
  <si>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</si>
  <si>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</si>
  <si>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</si>
  <si>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</si>
  <si>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</si>
  <si>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</si>
  <si>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</si>
  <si>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</si>
  <si>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</si>
  <si>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</si>
  <si>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</si>
  <si>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</si>
  <si>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</si>
  <si>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</si>
  <si>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</si>
  <si>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</si>
  <si>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</si>
  <si>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</si>
  <si>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</si>
  <si>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</si>
  <si>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</si>
  <si>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</si>
  <si>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</si>
  <si>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</si>
  <si>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</si>
  <si>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</si>
  <si>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</si>
  <si>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</si>
  <si>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</si>
  <si>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</si>
  <si>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</si>
  <si>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</si>
  <si>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</si>
  <si>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</si>
  <si>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</si>
  <si>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</si>
  <si>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</si>
  <si>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</si>
  <si>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</si>
  <si>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</si>
  <si>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</si>
  <si>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</si>
  <si>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</si>
  <si>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</si>
  <si>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</si>
  <si>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</si>
  <si>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</si>
  <si>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</si>
  <si>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</si>
  <si>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</si>
  <si>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</si>
  <si>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</si>
  <si>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</si>
  <si>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</si>
  <si>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</si>
  <si>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</si>
  <si>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</si>
  <si>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</si>
  <si>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</si>
  <si>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</si>
  <si>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</si>
  <si>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</si>
  <si>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</si>
  <si>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</si>
  <si>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</si>
  <si>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</si>
  <si>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</si>
  <si>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</si>
  <si>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</si>
  <si>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</si>
  <si>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</si>
  <si>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</si>
  <si>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</si>
  <si>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</si>
  <si>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</si>
  <si>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</si>
  <si>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</si>
  <si>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</si>
  <si>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</si>
  <si>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</si>
  <si>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</si>
  <si>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</si>
  <si>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</si>
  <si>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</si>
  <si>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</si>
  <si>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</si>
  <si>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</si>
  <si>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</si>
  <si>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</si>
  <si>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</si>
  <si>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</si>
  <si>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</si>
  <si>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</si>
  <si>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</si>
  <si>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</si>
  <si>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</si>
  <si>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</si>
  <si>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</si>
  <si>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</si>
  <si>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</si>
  <si>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</si>
  <si>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</si>
  <si>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</si>
  <si>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</si>
  <si>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</si>
  <si>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</si>
  <si>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</si>
  <si>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</si>
  <si>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</si>
  <si>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</si>
  <si>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</si>
  <si>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</si>
  <si>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</si>
  <si>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</si>
  <si>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</si>
  <si>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</si>
  <si>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</si>
  <si>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</si>
  <si>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</si>
  <si>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</si>
  <si>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</si>
  <si>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</si>
  <si>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</si>
  <si>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</si>
  <si>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</si>
  <si>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</si>
  <si>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</si>
  <si>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</si>
  <si>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</si>
  <si>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</si>
  <si>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</si>
  <si>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</si>
  <si>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</si>
  <si>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</si>
  <si>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</si>
  <si>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</si>
  <si>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</si>
  <si>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</si>
  <si>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</si>
  <si>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</si>
  <si>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</si>
  <si>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</si>
  <si>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</si>
  <si>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</si>
  <si>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</si>
  <si>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</si>
  <si>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</si>
  <si>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</si>
  <si>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</si>
  <si>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</si>
  <si>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</si>
  <si>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</si>
  <si>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</si>
  <si>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</si>
  <si>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</si>
  <si>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</si>
  <si>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</si>
  <si>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</si>
  <si>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</si>
  <si>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</si>
  <si>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</si>
  <si>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</si>
  <si>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</si>
  <si>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</si>
  <si>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</si>
  <si>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</si>
  <si>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</si>
  <si>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</si>
  <si>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</si>
  <si>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</si>
  <si>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</si>
  <si>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</si>
  <si>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</si>
  <si>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</si>
  <si>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</si>
  <si>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</si>
  <si>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</si>
  <si>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</si>
  <si>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</si>
  <si>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</si>
  <si>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</si>
  <si>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</si>
  <si>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</si>
  <si>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</si>
  <si>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</si>
  <si>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</si>
  <si>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</si>
  <si>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</si>
  <si>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</si>
  <si>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</si>
  <si>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</si>
  <si>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</si>
  <si>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</si>
  <si>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</si>
  <si>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</si>
  <si>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</si>
  <si>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</si>
  <si>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</si>
  <si>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</si>
  <si>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</si>
  <si>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</si>
  <si>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</si>
  <si>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</si>
  <si>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</si>
  <si>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</si>
  <si>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</si>
  <si>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</si>
  <si>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</si>
  <si>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</si>
  <si>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</si>
  <si>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</si>
  <si>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</si>
  <si>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</si>
  <si>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</si>
  <si>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</si>
  <si>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</si>
  <si>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</si>
  <si>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</si>
  <si>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</si>
  <si>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</si>
  <si>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</si>
  <si>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</si>
  <si>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</si>
  <si>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</si>
  <si>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</si>
  <si>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</si>
  <si>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</si>
  <si>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</si>
  <si>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</si>
  <si>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</si>
  <si>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</si>
  <si>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</si>
  <si>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</si>
  <si>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</si>
  <si>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</si>
  <si>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</si>
  <si>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</si>
  <si>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</si>
  <si>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</si>
  <si>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</si>
  <si>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</si>
  <si>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</si>
  <si>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</si>
  <si>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</si>
  <si>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</si>
  <si>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</si>
  <si>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</si>
  <si>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</si>
  <si>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</si>
  <si>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</si>
  <si>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</si>
  <si>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</si>
  <si>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</si>
  <si>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</si>
  <si>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</si>
  <si>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</si>
  <si>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</si>
  <si>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</si>
  <si>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</si>
  <si>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</si>
  <si>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</si>
  <si>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</si>
  <si>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</si>
  <si>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</si>
  <si>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</si>
  <si>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</si>
  <si>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</si>
  <si>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</si>
  <si>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</si>
  <si>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</si>
  <si>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</si>
  <si>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</si>
  <si>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</si>
  <si>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</si>
  <si>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</si>
  <si>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</si>
  <si>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</si>
  <si>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</si>
  <si>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</si>
  <si>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</si>
  <si>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</si>
  <si>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</si>
  <si>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</si>
  <si>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</si>
  <si>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</si>
  <si>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</si>
  <si>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</si>
  <si>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</si>
  <si>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</si>
  <si>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</si>
  <si>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</si>
  <si>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</si>
  <si>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</si>
  <si>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</si>
  <si>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</si>
  <si>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</si>
  <si>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</si>
  <si>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</si>
  <si>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</si>
  <si>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</si>
  <si>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</si>
  <si>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</si>
  <si>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</si>
  <si>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</si>
  <si>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</si>
  <si>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</si>
  <si>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</si>
  <si>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</si>
  <si>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</si>
  <si>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</si>
  <si>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</si>
  <si>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</si>
  <si>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</si>
  <si>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</si>
  <si>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</si>
  <si>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</si>
  <si>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</si>
  <si>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</si>
  <si>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</si>
  <si>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</si>
  <si>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</si>
  <si>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</si>
  <si>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</si>
  <si>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</si>
  <si>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</si>
  <si>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</si>
  <si>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</si>
  <si>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</si>
  <si>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</si>
  <si>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</si>
  <si>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</si>
  <si>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</si>
  <si>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</si>
  <si>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</si>
  <si>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</si>
  <si>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</si>
  <si>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</si>
  <si>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</si>
  <si>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</si>
  <si>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</si>
  <si>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</si>
  <si>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</si>
  <si>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</si>
  <si>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</si>
  <si>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</si>
  <si>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</si>
  <si>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</si>
  <si>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</si>
  <si>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</si>
  <si>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</si>
  <si>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</si>
  <si>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</si>
  <si>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</si>
  <si>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</si>
  <si>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</si>
  <si>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</si>
  <si>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</si>
  <si>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</si>
  <si>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</si>
  <si>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</si>
  <si>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</si>
  <si>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</si>
  <si>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</si>
  <si>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</si>
  <si>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</si>
  <si>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</si>
  <si>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</si>
  <si>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</si>
  <si>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</si>
  <si>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</si>
  <si>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</si>
  <si>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</si>
  <si>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</si>
  <si>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</si>
  <si>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</si>
  <si>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</si>
  <si>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</si>
  <si>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</si>
  <si>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</si>
  <si>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</si>
  <si>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</si>
  <si>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</si>
  <si>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</si>
  <si>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</si>
  <si>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</si>
  <si>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</si>
  <si>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</si>
  <si>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</si>
  <si>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</si>
  <si>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</si>
  <si>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</si>
  <si>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</si>
  <si>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</si>
  <si>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</si>
  <si>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</si>
  <si>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</si>
  <si>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</si>
  <si>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</si>
  <si>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</si>
  <si>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</si>
  <si>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</si>
  <si>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</si>
  <si>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</si>
  <si>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</si>
  <si>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</si>
  <si>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</si>
  <si>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</si>
  <si>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</si>
  <si>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</si>
  <si>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</si>
  <si>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</si>
  <si>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</si>
  <si>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</si>
  <si>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</si>
  <si>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</si>
  <si>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</si>
  <si>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</si>
  <si>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</si>
  <si>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</si>
  <si>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</si>
  <si>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</si>
  <si>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</si>
  <si>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</si>
  <si>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</si>
  <si>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</si>
  <si>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</si>
  <si>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</si>
  <si>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</si>
  <si>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</si>
  <si>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</si>
  <si>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</si>
  <si>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</si>
  <si>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</si>
  <si>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</si>
  <si>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</si>
  <si>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</si>
  <si>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</si>
  <si>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</si>
  <si>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</si>
  <si>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</si>
  <si>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</si>
  <si>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</si>
  <si>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</si>
  <si>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</si>
  <si>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</si>
  <si>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</si>
  <si>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</si>
  <si>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</si>
  <si>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</si>
  <si>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</si>
  <si>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</si>
  <si>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</si>
  <si>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</si>
  <si>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</si>
  <si>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</si>
  <si>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</si>
  <si>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</si>
  <si>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</si>
  <si>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</si>
  <si>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</si>
  <si>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</si>
  <si>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</si>
  <si>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</si>
  <si>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</si>
  <si>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</si>
  <si>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</si>
  <si>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</si>
  <si>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</si>
  <si>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</si>
  <si>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</si>
  <si>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</si>
  <si>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</si>
  <si>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</si>
  <si>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</si>
  <si>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</si>
  <si>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</si>
  <si>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</si>
  <si>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</si>
  <si>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</si>
  <si>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</si>
  <si>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</si>
  <si>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</si>
  <si>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</si>
  <si>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</si>
  <si>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</si>
  <si>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</si>
  <si>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</si>
  <si>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</si>
  <si>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</si>
  <si>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</si>
  <si>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</si>
  <si>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</si>
  <si>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</si>
  <si>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</si>
  <si>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</si>
  <si>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</si>
  <si>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</si>
  <si>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</si>
  <si>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</si>
  <si>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</si>
  <si>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</si>
  <si>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</si>
  <si>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</si>
  <si>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</si>
  <si>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</si>
  <si>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</si>
  <si>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</si>
  <si>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</si>
  <si>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</si>
  <si>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</si>
  <si>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</si>
  <si>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</si>
  <si>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</si>
  <si>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</si>
  <si>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</si>
  <si>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</si>
  <si>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</si>
  <si>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</si>
  <si>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</si>
  <si>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</si>
  <si>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</si>
  <si>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</si>
  <si>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</si>
  <si>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</si>
  <si>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</si>
  <si>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</si>
  <si>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</si>
  <si>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</si>
  <si>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</si>
  <si>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</si>
  <si>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</si>
  <si>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</si>
  <si>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</si>
  <si>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</si>
  <si>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</si>
  <si>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</si>
  <si>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</si>
  <si>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</si>
  <si>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</si>
  <si>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</si>
  <si>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</si>
  <si>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</si>
  <si>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</si>
  <si>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</si>
  <si>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</si>
  <si>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</si>
  <si>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</si>
  <si>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</si>
  <si>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</si>
  <si>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</si>
  <si>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</si>
  <si>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</si>
  <si>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</si>
  <si>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</si>
  <si>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</si>
  <si>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</si>
  <si>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</si>
  <si>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</si>
  <si>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</si>
  <si>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</si>
  <si>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</si>
  <si>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</si>
  <si>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</si>
  <si>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</si>
  <si>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</si>
  <si>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</si>
  <si>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</si>
  <si>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</si>
  <si>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</si>
  <si>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</si>
  <si>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</si>
  <si>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</si>
  <si>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</si>
  <si>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</si>
  <si>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</si>
  <si>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</si>
  <si>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</si>
  <si>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</si>
  <si>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</si>
  <si>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</si>
  <si>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</si>
  <si>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</si>
  <si>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</si>
  <si>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</si>
  <si>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</si>
  <si>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</si>
  <si>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</si>
  <si>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</si>
  <si>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</si>
  <si>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</si>
  <si>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</si>
  <si>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</si>
  <si>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</si>
  <si>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</si>
  <si>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</si>
  <si>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</si>
  <si>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</si>
  <si>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</si>
  <si>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</si>
  <si>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</si>
  <si>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</si>
  <si>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</si>
  <si>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</si>
  <si>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</si>
  <si>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</si>
  <si>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</si>
  <si>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</si>
  <si>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</si>
  <si>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</si>
  <si>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</si>
  <si>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</si>
  <si>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</si>
  <si>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</si>
  <si>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</si>
  <si>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</si>
  <si>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</si>
  <si>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</si>
  <si>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</si>
  <si>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</si>
  <si>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</si>
  <si>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</si>
  <si>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</si>
  <si>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</si>
  <si>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</si>
  <si>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</si>
  <si>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</si>
  <si>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</si>
  <si>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</si>
  <si>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</si>
  <si>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</si>
  <si>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</si>
  <si>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</si>
  <si>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</si>
  <si>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</si>
  <si>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</si>
  <si>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</si>
  <si>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</si>
  <si>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</si>
  <si>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</si>
  <si>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</si>
  <si>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</si>
  <si>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</si>
  <si>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</si>
  <si>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</si>
  <si>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</si>
  <si>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</si>
  <si>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</si>
  <si>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</si>
  <si>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</si>
  <si>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</si>
  <si>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</si>
  <si>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</si>
  <si>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</si>
  <si>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</si>
  <si>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</si>
  <si>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</si>
  <si>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</si>
  <si>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</si>
  <si>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</si>
  <si>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</si>
  <si>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</si>
  <si>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</si>
  <si>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</si>
  <si>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</si>
  <si>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</si>
  <si>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</si>
  <si>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</si>
  <si>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</si>
  <si>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</si>
  <si>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</si>
  <si>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</si>
  <si>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</si>
  <si>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</si>
  <si>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</si>
  <si>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</si>
  <si>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</si>
  <si>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</si>
  <si>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</si>
  <si>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</si>
  <si>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</si>
  <si>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</si>
  <si>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</si>
  <si>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</si>
  <si>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</si>
  <si>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</si>
  <si>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</si>
  <si>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</si>
  <si>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</si>
  <si>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</si>
  <si>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</si>
  <si>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</si>
  <si>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</si>
  <si>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</si>
  <si>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</si>
  <si>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</si>
  <si>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</si>
  <si>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</si>
  <si>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</si>
  <si>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</si>
  <si>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</si>
  <si>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</si>
  <si>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</si>
  <si>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</si>
  <si>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</si>
  <si>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</si>
  <si>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</si>
  <si>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</si>
  <si>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</si>
  <si>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</si>
  <si>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</si>
  <si>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</si>
  <si>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</si>
  <si>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</si>
  <si>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</si>
  <si>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</si>
  <si>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</si>
  <si>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</si>
  <si>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</si>
  <si>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</si>
  <si>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</si>
  <si>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</si>
  <si>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</si>
  <si>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</si>
  <si>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</si>
  <si>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</si>
  <si>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</si>
  <si>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</si>
  <si>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</si>
  <si>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</si>
  <si>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</si>
  <si>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</si>
  <si>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</si>
  <si>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</si>
  <si>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</si>
  <si>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</si>
  <si>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</si>
  <si>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</si>
  <si>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</si>
  <si>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</si>
  <si>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</si>
  <si>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</si>
  <si>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</si>
  <si>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</si>
  <si>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</si>
  <si>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</si>
  <si>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</si>
  <si>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</si>
  <si>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</si>
  <si>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</si>
  <si>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</si>
  <si>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</si>
  <si>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</si>
  <si>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</si>
  <si>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</si>
  <si>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</si>
  <si>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</si>
  <si>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</si>
  <si>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</si>
  <si>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</si>
  <si>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</si>
  <si>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</si>
  <si>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</si>
  <si>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</si>
  <si>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</si>
  <si>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</si>
  <si>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</si>
  <si>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</si>
  <si>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</si>
  <si>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</si>
  <si>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</si>
  <si>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</si>
  <si>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</si>
  <si>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</si>
  <si>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</si>
  <si>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</si>
  <si>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</si>
  <si>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</si>
  <si>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</si>
  <si>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</si>
  <si>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</si>
  <si>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</si>
  <si>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</si>
  <si>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</si>
  <si>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</si>
  <si>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</si>
  <si>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</si>
  <si>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</si>
  <si>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</si>
  <si>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</si>
  <si>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</si>
  <si>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</si>
  <si>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</si>
  <si>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</si>
  <si>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</si>
  <si>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</si>
  <si>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</si>
  <si>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</si>
  <si>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</si>
  <si>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</si>
  <si>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</si>
  <si>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</si>
  <si>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</si>
  <si>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</si>
  <si>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</si>
  <si>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</si>
  <si>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</si>
  <si>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</si>
  <si>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</si>
  <si>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</si>
  <si>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</si>
  <si>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</si>
  <si>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</si>
  <si>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</si>
  <si>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</si>
  <si>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</si>
  <si>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</si>
  <si>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</si>
  <si>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</si>
  <si>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</si>
  <si>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</si>
  <si>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</si>
  <si>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</si>
  <si>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</si>
  <si>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</si>
  <si>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</si>
  <si>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</si>
  <si>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</si>
  <si>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</si>
  <si>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</si>
  <si>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</si>
  <si>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</si>
  <si>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</si>
  <si>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</si>
  <si>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</si>
  <si>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</si>
  <si>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</si>
  <si>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</si>
  <si>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</si>
  <si>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</si>
  <si>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</si>
  <si>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</si>
  <si>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</si>
  <si>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</si>
  <si>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</si>
  <si>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</si>
  <si>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</si>
  <si>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</si>
  <si>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</si>
  <si>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</si>
  <si>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</si>
  <si>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</si>
  <si>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</si>
  <si>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</si>
  <si>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</si>
  <si>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</si>
  <si>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</si>
  <si>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</si>
  <si>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</si>
  <si>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</si>
  <si>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</si>
  <si>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</si>
  <si>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</si>
  <si>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</si>
  <si>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</si>
  <si>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</si>
  <si>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</si>
  <si>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</si>
  <si>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</si>
  <si>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</si>
  <si>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</si>
  <si>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</si>
  <si>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</si>
  <si>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</si>
  <si>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</si>
  <si>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</si>
  <si>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</si>
  <si>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</si>
  <si>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</si>
  <si>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</si>
  <si>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</si>
  <si>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</si>
  <si>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</si>
  <si>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</si>
  <si>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</si>
  <si>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</si>
  <si>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</si>
  <si>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</si>
  <si>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</si>
  <si>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</si>
  <si>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</si>
  <si>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</si>
  <si>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</si>
  <si>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</si>
  <si>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</si>
  <si>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</si>
  <si>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</si>
  <si>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</si>
  <si>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</si>
  <si>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</si>
  <si>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</si>
  <si>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</si>
  <si>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</si>
  <si>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</si>
  <si>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</si>
  <si>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</si>
  <si>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</si>
  <si>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</si>
  <si>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</si>
  <si>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</si>
  <si>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</si>
  <si>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</si>
  <si>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</si>
  <si>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</si>
  <si>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</si>
  <si>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</si>
  <si>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</si>
  <si>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</si>
  <si>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</si>
  <si>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</si>
  <si>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</si>
  <si>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</si>
  <si>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</si>
  <si>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</si>
  <si>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</si>
  <si>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</si>
  <si>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</si>
  <si>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</si>
  <si>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</si>
  <si>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</si>
  <si>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</si>
  <si>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</si>
  <si>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</si>
  <si>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</si>
  <si>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</si>
  <si>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</si>
  <si>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</si>
  <si>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</si>
  <si>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</si>
  <si>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</si>
  <si>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</si>
  <si>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</si>
  <si>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</si>
  <si>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</si>
  <si>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</si>
  <si>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</si>
  <si>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</si>
  <si>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</si>
  <si>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</si>
  <si>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</si>
  <si>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</si>
  <si>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</si>
  <si>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</si>
  <si>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</si>
  <si>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</si>
  <si>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</si>
  <si>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</si>
  <si>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</si>
  <si>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</si>
  <si>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</si>
  <si>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</si>
  <si>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</si>
  <si>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</si>
  <si>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</si>
  <si>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</si>
  <si>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</si>
  <si>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</si>
  <si>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</si>
  <si>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</si>
  <si>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</si>
  <si>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</si>
  <si>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</si>
  <si>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</si>
  <si>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</si>
  <si>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</si>
  <si>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</si>
  <si>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</si>
  <si>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</si>
  <si>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</si>
  <si>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</si>
  <si>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</si>
  <si>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</si>
  <si>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</si>
  <si>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</si>
  <si>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</si>
  <si>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</si>
  <si>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</si>
  <si>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</si>
  <si>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</si>
  <si>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</si>
  <si>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</si>
  <si>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</si>
  <si>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</si>
  <si>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</si>
  <si>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</si>
  <si>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</si>
  <si>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</si>
  <si>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</si>
  <si>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</si>
  <si>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</si>
  <si>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</si>
  <si>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</si>
  <si>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</si>
  <si>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</si>
  <si>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</si>
  <si>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</si>
  <si>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</si>
  <si>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</si>
  <si>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</si>
  <si>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</si>
  <si>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</si>
  <si>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</si>
  <si>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</si>
  <si>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</si>
  <si>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</si>
  <si>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</si>
  <si>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</si>
  <si>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</si>
  <si>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</si>
  <si>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</si>
  <si>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</si>
  <si>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</si>
  <si>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</si>
  <si>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</si>
  <si>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</si>
  <si>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</si>
  <si>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</si>
  <si>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</si>
  <si>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</si>
  <si>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</si>
  <si>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</si>
  <si>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</si>
  <si>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</si>
  <si>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</si>
  <si>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</si>
  <si>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</si>
  <si>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</si>
  <si>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</si>
  <si>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</si>
  <si>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</si>
  <si>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</si>
  <si>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</si>
  <si>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</si>
  <si>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</si>
  <si>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</si>
  <si>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</si>
  <si>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</si>
  <si>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</si>
  <si>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</si>
  <si>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</si>
  <si>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</si>
  <si>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</si>
  <si>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</si>
  <si>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</si>
  <si>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</si>
  <si>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</si>
  <si>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</si>
  <si>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</si>
  <si>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</si>
  <si>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</si>
  <si>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</si>
  <si>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</si>
  <si>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</si>
  <si>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</si>
  <si>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</si>
  <si>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</si>
  <si>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</si>
  <si>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</si>
  <si>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</si>
  <si>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</si>
  <si>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</si>
  <si>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</si>
  <si>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</si>
  <si>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</si>
  <si>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</si>
  <si>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</si>
  <si>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</si>
  <si>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</si>
  <si>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</si>
  <si>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</si>
  <si>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</si>
  <si>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</si>
  <si>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</si>
  <si>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</si>
  <si>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</si>
  <si>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</si>
  <si>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</si>
  <si>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</si>
  <si>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</si>
  <si>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</si>
  <si>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</si>
  <si>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</si>
  <si>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</si>
  <si>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</si>
  <si>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</si>
  <si>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</si>
  <si>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</si>
  <si>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</si>
  <si>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</si>
  <si>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</si>
  <si>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</si>
  <si>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</si>
  <si>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</si>
  <si>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</si>
  <si>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</si>
  <si>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</si>
  <si>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</si>
  <si>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</si>
  <si>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</si>
  <si>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</si>
  <si>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</si>
  <si>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</si>
  <si>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</si>
  <si>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</si>
  <si>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</si>
  <si>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</si>
  <si>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</si>
  <si>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</si>
  <si>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</si>
  <si>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</si>
  <si>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</si>
  <si>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</si>
  <si>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</si>
  <si>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</si>
  <si>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</si>
  <si>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</si>
  <si>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</si>
  <si>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</si>
  <si>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</si>
  <si>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</si>
  <si>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</si>
  <si>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</si>
  <si>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</si>
  <si>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</si>
  <si>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</si>
  <si>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</si>
  <si>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</si>
  <si>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</si>
  <si>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</si>
  <si>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</si>
  <si>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</si>
  <si>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</si>
  <si>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</si>
  <si>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</si>
  <si>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</si>
  <si>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</si>
  <si>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</si>
  <si>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</si>
  <si>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</si>
  <si>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</si>
  <si>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</si>
  <si>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</si>
  <si>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</si>
  <si>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</si>
  <si>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</si>
  <si>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</si>
  <si>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</si>
  <si>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</si>
  <si>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</si>
  <si>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</si>
  <si>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</si>
  <si>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</si>
  <si>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</si>
  <si>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</si>
  <si>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</si>
  <si>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</si>
  <si>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</si>
  <si>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</si>
  <si>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</si>
  <si>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</si>
  <si>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</si>
  <si>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</si>
  <si>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</si>
  <si>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</si>
  <si>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</si>
  <si>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</si>
  <si>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</si>
  <si>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</si>
  <si>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</si>
  <si>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</si>
  <si>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</si>
  <si>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</si>
  <si>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</si>
  <si>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</si>
  <si>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</si>
  <si>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</si>
  <si>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</si>
  <si>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</si>
  <si>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</si>
  <si>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</si>
  <si>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</si>
  <si>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</si>
  <si>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</si>
  <si>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</si>
  <si>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</si>
  <si>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</si>
  <si>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</si>
  <si>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</si>
  <si>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</si>
  <si>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</si>
  <si>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</si>
  <si>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</si>
  <si>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</si>
  <si>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</si>
  <si>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</si>
  <si>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</si>
  <si>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</si>
  <si>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</si>
  <si>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</si>
  <si>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</si>
  <si>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</si>
  <si>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</si>
  <si>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</si>
  <si>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</si>
  <si>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</si>
  <si>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</si>
  <si>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</si>
  <si>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</si>
  <si>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</si>
  <si>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</si>
  <si>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</si>
  <si>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</si>
  <si>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</si>
  <si>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</si>
  <si>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</si>
  <si>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</si>
  <si>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</si>
  <si>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</si>
  <si>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</si>
  <si>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</si>
  <si>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</si>
  <si>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</si>
  <si>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</si>
  <si>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</si>
  <si>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</si>
  <si>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</si>
  <si>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</si>
  <si>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</si>
  <si>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</si>
  <si>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</si>
  <si>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</si>
  <si>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</si>
  <si>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</si>
  <si>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</si>
  <si>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</si>
  <si>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</si>
  <si>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</si>
  <si>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</si>
  <si>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</si>
  <si>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</si>
  <si>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</si>
  <si>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</si>
  <si>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</si>
  <si>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</si>
  <si>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</si>
  <si>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</si>
  <si>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</si>
  <si>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</si>
  <si>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</si>
  <si>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</si>
  <si>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</si>
  <si>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</si>
  <si>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</si>
  <si>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</si>
  <si>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</si>
  <si>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</si>
  <si>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</si>
  <si>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</si>
  <si>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</si>
  <si>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</si>
  <si>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</si>
  <si>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</si>
  <si>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</si>
  <si>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</si>
  <si>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</si>
  <si>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</si>
  <si>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</si>
  <si>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</si>
  <si>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</si>
  <si>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</si>
  <si>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</si>
  <si>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</si>
  <si>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</si>
  <si>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</si>
  <si>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</si>
  <si>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</si>
  <si>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</si>
  <si>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</si>
  <si>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</si>
  <si>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</si>
  <si>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</si>
  <si>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</si>
  <si>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</si>
  <si>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</si>
  <si>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</si>
  <si>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</si>
  <si>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</si>
  <si>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</si>
  <si>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</si>
  <si>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</si>
  <si>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</si>
  <si>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</si>
  <si>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</si>
  <si>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</si>
  <si>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</si>
  <si>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</si>
  <si>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</si>
  <si>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</si>
  <si>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</si>
  <si>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</si>
  <si>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</si>
  <si>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</si>
  <si>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</si>
  <si>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</si>
  <si>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</si>
  <si>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</si>
  <si>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</si>
  <si>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</si>
  <si>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</si>
  <si>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</si>
  <si>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</si>
  <si>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</si>
  <si>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</si>
  <si>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</si>
  <si>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</si>
  <si>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</si>
  <si>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</si>
  <si>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</si>
  <si>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</si>
  <si>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</si>
  <si>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</si>
  <si>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</si>
  <si>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</si>
  <si>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</si>
  <si>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</si>
  <si>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</si>
  <si>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</si>
  <si>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</si>
  <si>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</si>
  <si>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</si>
  <si>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</si>
  <si>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</si>
  <si>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</si>
  <si>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</si>
  <si>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</si>
  <si>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</si>
  <si>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</si>
  <si>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</si>
  <si>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</si>
  <si>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</si>
  <si>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</si>
  <si>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</si>
  <si>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</si>
  <si>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</si>
  <si>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</si>
  <si>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</si>
  <si>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</si>
  <si>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</si>
  <si>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</si>
  <si>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</si>
  <si>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</si>
  <si>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</si>
  <si>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</si>
  <si>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</si>
  <si>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</si>
  <si>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</si>
  <si>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</si>
  <si>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</si>
  <si>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</si>
  <si>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</si>
  <si>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</si>
  <si>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</si>
  <si>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</si>
  <si>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</si>
  <si>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</si>
  <si>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</si>
  <si>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</si>
  <si>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</si>
  <si>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</si>
  <si>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</si>
  <si>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</si>
  <si>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</si>
  <si>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</si>
  <si>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</si>
  <si>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</si>
  <si>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</si>
  <si>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</si>
  <si>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</si>
  <si>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</si>
  <si>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</si>
  <si>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</si>
  <si>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</si>
  <si>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</si>
  <si>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</si>
  <si>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</si>
  <si>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</si>
  <si>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</si>
  <si>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</si>
  <si>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</si>
  <si>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</si>
  <si>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</si>
  <si>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</si>
  <si>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</si>
  <si>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</si>
  <si>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</si>
  <si>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</si>
  <si>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</si>
  <si>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</si>
  <si>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</si>
  <si>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</si>
  <si>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</si>
  <si>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</si>
  <si>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</si>
  <si>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</si>
  <si>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</si>
  <si>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</si>
  <si>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</si>
  <si>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</si>
  <si>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</si>
  <si>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</si>
  <si>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</si>
  <si>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</si>
  <si>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</si>
  <si>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</si>
  <si>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</si>
  <si>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</si>
  <si>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</si>
  <si>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</si>
  <si>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</si>
  <si>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</si>
  <si>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</si>
  <si>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</si>
  <si>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</si>
  <si>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</si>
  <si>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</si>
  <si>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</si>
  <si>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</si>
  <si>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</si>
  <si>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</si>
  <si>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</si>
  <si>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</si>
  <si>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</si>
  <si>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</si>
  <si>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</si>
  <si>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</si>
  <si>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</si>
  <si>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</si>
  <si>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</si>
  <si>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</si>
  <si>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</si>
  <si>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</si>
  <si>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</si>
  <si>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</si>
  <si>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</si>
  <si>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</si>
  <si>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</si>
  <si>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</si>
  <si>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</si>
  <si>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</si>
  <si>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</si>
  <si>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</si>
  <si>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</si>
  <si>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</si>
  <si>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</si>
  <si>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</si>
  <si>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</si>
  <si>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</si>
  <si>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</si>
  <si>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</si>
  <si>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</si>
  <si>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</si>
  <si>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</si>
  <si>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</si>
  <si>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</si>
  <si>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</si>
  <si>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</si>
  <si>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</si>
  <si>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</si>
  <si>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</si>
  <si>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</si>
  <si>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</si>
  <si>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</si>
  <si>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</si>
  <si>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</si>
  <si>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</si>
  <si>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</si>
  <si>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</si>
  <si>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</si>
  <si>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</si>
  <si>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</si>
  <si>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</si>
  <si>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</si>
  <si>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</si>
  <si>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</si>
  <si>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</si>
  <si>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</si>
  <si>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</si>
  <si>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</si>
  <si>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</si>
  <si>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</si>
  <si>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</si>
  <si>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</si>
  <si>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</si>
  <si>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</si>
  <si>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</si>
  <si>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</si>
  <si>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</si>
  <si>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</si>
  <si>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</si>
  <si>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</si>
  <si>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</si>
  <si>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</si>
  <si>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</si>
  <si>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</si>
  <si>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</si>
  <si>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</si>
  <si>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</si>
  <si>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</si>
  <si>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</si>
  <si>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</si>
  <si>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</si>
  <si>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</si>
  <si>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</si>
  <si>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</si>
  <si>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</si>
  <si>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</si>
  <si>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</si>
  <si>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</si>
  <si>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</si>
  <si>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</si>
  <si>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</si>
  <si>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</si>
  <si>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</si>
  <si>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</si>
  <si>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</si>
  <si>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</si>
  <si>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</si>
  <si>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</si>
  <si>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</si>
  <si>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</si>
  <si>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</si>
  <si>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</si>
  <si>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</si>
  <si>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</si>
  <si>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</si>
  <si>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</si>
  <si>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</si>
  <si>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</si>
  <si>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</si>
  <si>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</si>
  <si>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</si>
  <si>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</si>
  <si>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</si>
  <si>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</si>
  <si>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</si>
  <si>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</si>
  <si>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</si>
  <si>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</si>
  <si>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</si>
  <si>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</si>
  <si>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</si>
  <si>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</si>
  <si>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</si>
  <si>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</si>
  <si>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</si>
  <si>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</si>
  <si>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</si>
  <si>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</si>
  <si>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</si>
  <si>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</si>
  <si>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</si>
  <si>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</si>
  <si>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</si>
  <si>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</si>
  <si>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</si>
  <si>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</si>
  <si>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</si>
  <si>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</si>
  <si>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</si>
  <si>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</si>
  <si>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</si>
  <si>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</si>
  <si>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</si>
  <si>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</si>
  <si>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</si>
  <si>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</si>
  <si>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</si>
  <si>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</si>
  <si>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</si>
  <si>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</si>
  <si>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</si>
  <si>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</si>
  <si>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</si>
  <si>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</si>
  <si>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</si>
  <si>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</si>
  <si>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</si>
  <si>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</si>
  <si>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</si>
  <si>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</si>
  <si>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</si>
  <si>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</si>
  <si>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</si>
  <si>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</si>
  <si>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</si>
  <si>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</si>
  <si>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</si>
  <si>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</si>
  <si>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</si>
  <si>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</si>
  <si>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</si>
  <si>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</si>
  <si>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</si>
  <si>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</si>
  <si>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</si>
  <si>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</si>
  <si>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</si>
  <si>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</si>
  <si>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</si>
  <si>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</si>
  <si>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</si>
  <si>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</si>
  <si>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</si>
  <si>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</si>
  <si>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SPLIT, 13.10.2020.</t>
  </si>
  <si>
    <t>Dubravka Mladinić</t>
  </si>
  <si>
    <t>021/308-321</t>
  </si>
  <si>
    <t>dmladinic@kbf-st.hr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</si>
</sst>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7" workbookViewId="0">
      <selection activeCell="C7" sqref="C7:E7"/>
    </sheetView>
  </sheetViews>
  <sheetFormatPr defaultColWidth="14.42578125" defaultRowHeight="1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2219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6.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.7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10873820</v>
      </c>
      <c r="D14" s="163">
        <f>+D15+D16</f>
        <v>11293197</v>
      </c>
      <c r="E14" s="163">
        <f>+E15+E16</f>
        <v>11406437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10873820</v>
      </c>
      <c r="D15" s="166">
        <f>'PLAN PRIHODA I PRIMITAKA '!D68</f>
        <v>11293197</v>
      </c>
      <c r="E15" s="166">
        <f>'PLAN PRIHODA I PRIMITAKA '!D109</f>
        <v>11406437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10973820</v>
      </c>
      <c r="D17" s="170">
        <f>+D18+D19</f>
        <v>11293197</v>
      </c>
      <c r="E17" s="170">
        <f>+E18+E19</f>
        <v>11476437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10924791</v>
      </c>
      <c r="D18" s="172">
        <f>'PLAN RASHODA I IZDATAKA'!D72</f>
        <v>11234765</v>
      </c>
      <c r="E18" s="172">
        <f>'PLAN RASHODA I IZDATAKA'!D92</f>
        <v>11405005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49029</v>
      </c>
      <c r="D19" s="172">
        <f>'PLAN RASHODA I IZDATAKA'!D80</f>
        <v>58432</v>
      </c>
      <c r="E19" s="172">
        <f>'PLAN RASHODA I IZDATAKA'!D100</f>
        <v>71432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-100000</v>
      </c>
      <c r="D20" s="163">
        <f>+D14-D17</f>
        <v>0</v>
      </c>
      <c r="E20" s="163">
        <f>+E14-E17</f>
        <v>-70000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170000</v>
      </c>
      <c r="D23" s="171">
        <f>'PLAN PRIHODA I PRIMITAKA '!D46</f>
        <v>70000</v>
      </c>
      <c r="E23" s="171">
        <f>'PLAN PRIHODA I PRIMITAKA '!D87</f>
        <v>70000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-70000</v>
      </c>
      <c r="D24" s="175">
        <f>'PLAN PRIHODA I PRIMITAKA '!D48</f>
        <v>-70000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.7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.7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.7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.7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.7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.7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.7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.7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.7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.7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.7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.7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.7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.7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.7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.7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.7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.7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.7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.7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.7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.7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.7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.7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.7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.7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.7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.7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.7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.7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.7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.7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.7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.7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.7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.7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.7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.7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.7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.7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.7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.7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.7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.7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.7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.7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.7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.7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.7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.7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.7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.7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.7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.7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.7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.7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.7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.7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.7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.7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.7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.7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.7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.7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.7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.7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.7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.7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.7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.7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.7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.7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.7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.7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.7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.7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.7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.7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.7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.7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.7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.7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.7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.7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.7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.7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.7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.7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.7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.7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.7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.7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.7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.7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.7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.7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.7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.7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.7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.7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.7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.7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.7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.7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I5" sqref="I5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562717</v>
      </c>
      <c r="H3" s="185">
        <v>618989</v>
      </c>
      <c r="I3" s="185">
        <v>618988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10008603</v>
      </c>
      <c r="H4" s="185">
        <v>10329208</v>
      </c>
      <c r="I4" s="185">
        <v>10379949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43</v>
      </c>
      <c r="D5" s="138" t="str">
        <f t="shared" si="4"/>
        <v>Ostali prihodi za posebne namjene</v>
      </c>
      <c r="E5" s="150">
        <v>652640000</v>
      </c>
      <c r="F5" s="191" t="str">
        <f t="shared" si="5"/>
        <v>Sufinanciranje cijene usluge, participacije i slično</v>
      </c>
      <c r="G5" s="185">
        <v>190000</v>
      </c>
      <c r="H5" s="185">
        <v>210000</v>
      </c>
      <c r="I5" s="185">
        <v>220000</v>
      </c>
      <c r="K5" s="141" t="str">
        <f t="shared" si="6"/>
        <v>652</v>
      </c>
      <c r="L5" s="141" t="str">
        <f t="shared" si="7"/>
        <v>65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80000</v>
      </c>
      <c r="H6" s="185">
        <v>100000</v>
      </c>
      <c r="I6" s="185">
        <v>150000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61</v>
      </c>
      <c r="D7" s="138" t="str">
        <f t="shared" si="4"/>
        <v xml:space="preserve">Donacije </v>
      </c>
      <c r="E7" s="150">
        <v>663120000</v>
      </c>
      <c r="F7" s="191" t="str">
        <f t="shared" si="5"/>
        <v>Tekuće donacije od neprofitnih organizacija</v>
      </c>
      <c r="G7" s="185">
        <v>30500</v>
      </c>
      <c r="H7" s="185">
        <v>33000</v>
      </c>
      <c r="I7" s="185">
        <v>35500</v>
      </c>
      <c r="K7" s="141" t="str">
        <f t="shared" si="6"/>
        <v>663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61</v>
      </c>
      <c r="D8" s="138" t="str">
        <f t="shared" si="4"/>
        <v xml:space="preserve">Donacije </v>
      </c>
      <c r="E8" s="150">
        <v>663130000</v>
      </c>
      <c r="F8" s="191" t="str">
        <f t="shared" si="5"/>
        <v>Tekuće donacije od trgovačkih društava</v>
      </c>
      <c r="G8" s="185">
        <v>2000</v>
      </c>
      <c r="H8" s="185">
        <v>2000</v>
      </c>
      <c r="I8" s="185">
        <v>2000</v>
      </c>
      <c r="K8" s="141" t="str">
        <f t="shared" si="6"/>
        <v>663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K16" sqref="K16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70</v>
      </c>
      <c r="H3" s="146" t="str">
        <f t="shared" ref="H3" si="2">IFERROR(VLOOKUP(G3,$X$6:$Y$200,2,FALSE),"")</f>
        <v>REDOVNA DJELATNOST SVEUČILIŠTA U SPLITU</v>
      </c>
      <c r="I3" s="185">
        <v>8275152</v>
      </c>
      <c r="J3" s="185">
        <v>8549987</v>
      </c>
      <c r="K3" s="185">
        <v>8593510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70</v>
      </c>
      <c r="H4" s="146" t="str">
        <f t="shared" ref="H4:H67" si="5">IFERROR(VLOOKUP(G4,$X$6:$Y$200,2,FALSE),"")</f>
        <v>REDOVNA DJELATNOST SVEUČILIŠTA U SPLITU</v>
      </c>
      <c r="I4" s="185">
        <v>195482</v>
      </c>
      <c r="J4" s="185">
        <v>195493</v>
      </c>
      <c r="K4" s="185">
        <v>195477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70</v>
      </c>
      <c r="H5" s="146" t="str">
        <f t="shared" si="5"/>
        <v>REDOVNA DJELATNOST SVEUČILIŠTA U SPLITU</v>
      </c>
      <c r="I5" s="185">
        <v>1365400</v>
      </c>
      <c r="J5" s="185">
        <v>1410748</v>
      </c>
      <c r="K5" s="185">
        <v>1417930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70</v>
      </c>
      <c r="H6" s="146" t="str">
        <f t="shared" si="5"/>
        <v>REDOVNA DJELATNOST SVEUČILIŠTA U SPLITU</v>
      </c>
      <c r="I6" s="185">
        <v>133614</v>
      </c>
      <c r="J6" s="185">
        <v>133621</v>
      </c>
      <c r="K6" s="185">
        <v>133610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70</v>
      </c>
      <c r="H7" s="146" t="str">
        <f t="shared" si="5"/>
        <v>REDOVNA DJELATNOST SVEUČILIŠTA U SPLITU</v>
      </c>
      <c r="I7" s="185">
        <v>6842</v>
      </c>
      <c r="J7" s="185">
        <v>6842</v>
      </c>
      <c r="K7" s="185">
        <v>6842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70</v>
      </c>
      <c r="H8" s="146" t="str">
        <f t="shared" si="5"/>
        <v>REDOVNA DJELATNOST SVEUČILIŠTA U SPLITU</v>
      </c>
      <c r="I8" s="185">
        <v>19548</v>
      </c>
      <c r="J8" s="185">
        <v>19549</v>
      </c>
      <c r="K8" s="185">
        <v>19548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3237</v>
      </c>
      <c r="F9" s="146" t="str">
        <f t="shared" si="4"/>
        <v>Intelektualne i osobne usluge</v>
      </c>
      <c r="G9" s="186" t="s">
        <v>803</v>
      </c>
      <c r="H9" s="146" t="str">
        <f t="shared" si="5"/>
        <v>PROGRAMI VJEŽBAONICA VISOKIH UČILIŠTA</v>
      </c>
      <c r="I9" s="185">
        <v>12566</v>
      </c>
      <c r="J9" s="185">
        <v>12968</v>
      </c>
      <c r="K9" s="185">
        <v>13033</v>
      </c>
      <c r="M9" s="141" t="str">
        <f t="shared" si="6"/>
        <v>323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61</v>
      </c>
      <c r="D10" s="146" t="str">
        <f t="shared" si="3"/>
        <v>Donacije</v>
      </c>
      <c r="E10" s="151">
        <v>3225</v>
      </c>
      <c r="F10" s="146" t="str">
        <f t="shared" si="4"/>
        <v>Sitni inventar i auto gume</v>
      </c>
      <c r="G10" s="186" t="s">
        <v>70</v>
      </c>
      <c r="H10" s="146" t="str">
        <f t="shared" si="5"/>
        <v>REDOVNA DJELATNOST SVEUČILIŠTA U SPLITU</v>
      </c>
      <c r="I10" s="185">
        <v>10000</v>
      </c>
      <c r="J10" s="185">
        <v>12500</v>
      </c>
      <c r="K10" s="185">
        <v>15000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61</v>
      </c>
      <c r="D11" s="146" t="str">
        <f t="shared" si="3"/>
        <v>Donacije</v>
      </c>
      <c r="E11" s="151">
        <v>3239</v>
      </c>
      <c r="F11" s="146" t="str">
        <f t="shared" si="4"/>
        <v>Ostale usluge</v>
      </c>
      <c r="G11" s="186" t="s">
        <v>70</v>
      </c>
      <c r="H11" s="146" t="str">
        <f t="shared" si="5"/>
        <v>REDOVNA DJELATNOST SVEUČILIŠTA U SPLITU</v>
      </c>
      <c r="I11" s="185">
        <v>15000</v>
      </c>
      <c r="J11" s="185">
        <v>15000</v>
      </c>
      <c r="K11" s="185">
        <v>15000</v>
      </c>
      <c r="M11" s="141" t="str">
        <f t="shared" si="6"/>
        <v>323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61</v>
      </c>
      <c r="D12" s="146" t="str">
        <f t="shared" si="3"/>
        <v>Donacije</v>
      </c>
      <c r="E12" s="151">
        <v>3293</v>
      </c>
      <c r="F12" s="146" t="str">
        <f t="shared" si="4"/>
        <v>Reprezentacija</v>
      </c>
      <c r="G12" s="186" t="s">
        <v>70</v>
      </c>
      <c r="H12" s="146" t="str">
        <f t="shared" si="5"/>
        <v>REDOVNA DJELATNOST SVEUČILIŠTA U SPLITU</v>
      </c>
      <c r="I12" s="185">
        <v>2500</v>
      </c>
      <c r="J12" s="185">
        <v>2500</v>
      </c>
      <c r="K12" s="185">
        <v>2500</v>
      </c>
      <c r="M12" s="141" t="str">
        <f t="shared" si="6"/>
        <v>329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61</v>
      </c>
      <c r="D13" s="146" t="str">
        <f t="shared" si="3"/>
        <v>Donacije</v>
      </c>
      <c r="E13" s="151">
        <v>3221</v>
      </c>
      <c r="F13" s="146" t="str">
        <f t="shared" si="4"/>
        <v>Uredski materijal i ostali materijalni rashodi</v>
      </c>
      <c r="G13" s="186" t="s">
        <v>70</v>
      </c>
      <c r="H13" s="146" t="str">
        <f t="shared" si="5"/>
        <v>REDOVNA DJELATNOST SVEUČILIŠTA U SPLITU</v>
      </c>
      <c r="I13" s="185">
        <v>1000</v>
      </c>
      <c r="J13" s="185">
        <v>1000</v>
      </c>
      <c r="K13" s="185">
        <v>1000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61</v>
      </c>
      <c r="D14" s="146" t="str">
        <f t="shared" si="3"/>
        <v>Donacije</v>
      </c>
      <c r="E14" s="151">
        <v>3237</v>
      </c>
      <c r="F14" s="146" t="str">
        <f t="shared" si="4"/>
        <v>Intelektualne i osobne usluge</v>
      </c>
      <c r="G14" s="186" t="s">
        <v>70</v>
      </c>
      <c r="H14" s="146" t="str">
        <f t="shared" si="5"/>
        <v>REDOVNA DJELATNOST SVEUČILIŠTA U SPLITU</v>
      </c>
      <c r="I14" s="185">
        <v>4000</v>
      </c>
      <c r="J14" s="185">
        <v>4000</v>
      </c>
      <c r="K14" s="185">
        <v>4000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3211</v>
      </c>
      <c r="F15" s="146" t="str">
        <f t="shared" si="4"/>
        <v>Službena putovanja</v>
      </c>
      <c r="G15" s="186" t="s">
        <v>801</v>
      </c>
      <c r="H15" s="146" t="str">
        <f t="shared" si="5"/>
        <v>PROGRAMSKO FINANCIRANJE JAVNIH VISOKIH UČILIŠTA</v>
      </c>
      <c r="I15" s="185">
        <v>24028</v>
      </c>
      <c r="J15" s="185">
        <v>26432</v>
      </c>
      <c r="K15" s="185">
        <v>26431</v>
      </c>
      <c r="M15" s="141" t="str">
        <f t="shared" si="6"/>
        <v>321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3221</v>
      </c>
      <c r="F16" s="146" t="str">
        <f t="shared" si="4"/>
        <v>Uredski materijal i ostali materijalni rashodi</v>
      </c>
      <c r="G16" s="186" t="s">
        <v>801</v>
      </c>
      <c r="H16" s="146" t="str">
        <f t="shared" si="5"/>
        <v>PROGRAMSKO FINANCIRANJE JAVNIH VISOKIH UČILIŠTA</v>
      </c>
      <c r="I16" s="185">
        <v>48057</v>
      </c>
      <c r="J16" s="185">
        <v>52864</v>
      </c>
      <c r="K16" s="185">
        <v>52863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3223</v>
      </c>
      <c r="F17" s="146" t="str">
        <f t="shared" si="4"/>
        <v>Energija</v>
      </c>
      <c r="G17" s="186" t="s">
        <v>801</v>
      </c>
      <c r="H17" s="146" t="str">
        <f t="shared" si="5"/>
        <v>PROGRAMSKO FINANCIRANJE JAVNIH VISOKIH UČILIŠTA</v>
      </c>
      <c r="I17" s="185">
        <v>62475</v>
      </c>
      <c r="J17" s="185">
        <v>68722</v>
      </c>
      <c r="K17" s="185">
        <v>68722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3224</v>
      </c>
      <c r="F18" s="146" t="str">
        <f t="shared" si="4"/>
        <v>Materijal i dijelovi za tekuće i investicijsko održavanje</v>
      </c>
      <c r="G18" s="186" t="s">
        <v>801</v>
      </c>
      <c r="H18" s="146" t="str">
        <f t="shared" si="5"/>
        <v>PROGRAMSKO FINANCIRANJE JAVNIH VISOKIH UČILIŠTA</v>
      </c>
      <c r="I18" s="185">
        <v>19223</v>
      </c>
      <c r="J18" s="185">
        <v>21145</v>
      </c>
      <c r="K18" s="185">
        <v>21145</v>
      </c>
      <c r="M18" s="141" t="str">
        <f t="shared" si="6"/>
        <v>322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3225</v>
      </c>
      <c r="F19" s="146" t="str">
        <f t="shared" si="4"/>
        <v>Sitni inventar i auto gume</v>
      </c>
      <c r="G19" s="186" t="s">
        <v>801</v>
      </c>
      <c r="H19" s="146" t="str">
        <f t="shared" si="5"/>
        <v>PROGRAMSKO FINANCIRANJE JAVNIH VISOKIH UČILIŠTA</v>
      </c>
      <c r="I19" s="185">
        <v>21626</v>
      </c>
      <c r="J19" s="185">
        <v>23788</v>
      </c>
      <c r="K19" s="185">
        <v>23788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3227</v>
      </c>
      <c r="F20" s="146" t="str">
        <f t="shared" si="4"/>
        <v>Službena, radna i zaštitna odjeća i obuća</v>
      </c>
      <c r="G20" s="186" t="s">
        <v>801</v>
      </c>
      <c r="H20" s="146" t="str">
        <f t="shared" si="5"/>
        <v>PROGRAMSKO FINANCIRANJE JAVNIH VISOKIH UČILIŠTA</v>
      </c>
      <c r="I20" s="185">
        <v>2883</v>
      </c>
      <c r="J20" s="185">
        <v>3172</v>
      </c>
      <c r="K20" s="185">
        <v>3172</v>
      </c>
      <c r="M20" s="141" t="str">
        <f t="shared" si="6"/>
        <v>322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3231</v>
      </c>
      <c r="F21" s="146" t="str">
        <f t="shared" si="4"/>
        <v>Usluge telefona, pošte i prijevoza</v>
      </c>
      <c r="G21" s="186" t="s">
        <v>801</v>
      </c>
      <c r="H21" s="146" t="str">
        <f t="shared" si="5"/>
        <v>PROGRAMSKO FINANCIRANJE JAVNIH VISOKIH UČILIŠTA</v>
      </c>
      <c r="I21" s="185">
        <v>33640</v>
      </c>
      <c r="J21" s="185">
        <v>37004</v>
      </c>
      <c r="K21" s="185">
        <v>37004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3232</v>
      </c>
      <c r="F22" s="146" t="str">
        <f t="shared" si="4"/>
        <v>Usluge tekućeg i investicijskog održavanja</v>
      </c>
      <c r="G22" s="186" t="s">
        <v>801</v>
      </c>
      <c r="H22" s="146" t="str">
        <f t="shared" si="5"/>
        <v>PROGRAMSKO FINANCIRANJE JAVNIH VISOKIH UČILIŠTA</v>
      </c>
      <c r="I22" s="185">
        <v>39407</v>
      </c>
      <c r="J22" s="185">
        <v>43348</v>
      </c>
      <c r="K22" s="185">
        <v>43348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3233</v>
      </c>
      <c r="F23" s="146" t="str">
        <f t="shared" si="4"/>
        <v>Usluge promidžbe i informiranja</v>
      </c>
      <c r="G23" s="186" t="s">
        <v>801</v>
      </c>
      <c r="H23" s="146" t="str">
        <f t="shared" si="5"/>
        <v>PROGRAMSKO FINANCIRANJE JAVNIH VISOKIH UČILIŠTA</v>
      </c>
      <c r="I23" s="185">
        <v>21145</v>
      </c>
      <c r="J23" s="185">
        <v>23260</v>
      </c>
      <c r="K23" s="185">
        <v>23260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3234</v>
      </c>
      <c r="F24" s="146" t="str">
        <f t="shared" si="4"/>
        <v>Komunalne usluge</v>
      </c>
      <c r="G24" s="186" t="s">
        <v>801</v>
      </c>
      <c r="H24" s="146" t="str">
        <f t="shared" si="5"/>
        <v>PROGRAMSKO FINANCIRANJE JAVNIH VISOKIH UČILIŠTA</v>
      </c>
      <c r="I24" s="185">
        <v>18262</v>
      </c>
      <c r="J24" s="185">
        <v>20088</v>
      </c>
      <c r="K24" s="185">
        <v>20088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3235</v>
      </c>
      <c r="F25" s="146" t="str">
        <f t="shared" si="4"/>
        <v>Zakupnine i najamnine</v>
      </c>
      <c r="G25" s="186" t="s">
        <v>801</v>
      </c>
      <c r="H25" s="146" t="str">
        <f t="shared" si="5"/>
        <v>PROGRAMSKO FINANCIRANJE JAVNIH VISOKIH UČILIŠTA</v>
      </c>
      <c r="I25" s="185">
        <v>120143</v>
      </c>
      <c r="J25" s="185">
        <v>132158</v>
      </c>
      <c r="K25" s="185">
        <v>132158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3237</v>
      </c>
      <c r="F26" s="146" t="str">
        <f t="shared" si="4"/>
        <v>Intelektualne i osobne usluge</v>
      </c>
      <c r="G26" s="186" t="s">
        <v>801</v>
      </c>
      <c r="H26" s="146" t="str">
        <f t="shared" si="5"/>
        <v>PROGRAMSKO FINANCIRANJE JAVNIH VISOKIH UČILIŠTA</v>
      </c>
      <c r="I26" s="185">
        <v>72051</v>
      </c>
      <c r="J26" s="185">
        <v>79256</v>
      </c>
      <c r="K26" s="185">
        <v>79256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3238</v>
      </c>
      <c r="F27" s="146" t="str">
        <f t="shared" si="4"/>
        <v>Računalne usluge</v>
      </c>
      <c r="G27" s="186" t="s">
        <v>801</v>
      </c>
      <c r="H27" s="146" t="str">
        <f t="shared" si="5"/>
        <v>PROGRAMSKO FINANCIRANJE JAVNIH VISOKIH UČILIŠTA</v>
      </c>
      <c r="I27" s="185">
        <v>4806</v>
      </c>
      <c r="J27" s="185">
        <v>5286</v>
      </c>
      <c r="K27" s="185">
        <v>5286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3239</v>
      </c>
      <c r="F28" s="146" t="str">
        <f t="shared" si="4"/>
        <v>Ostale usluge</v>
      </c>
      <c r="G28" s="186" t="s">
        <v>801</v>
      </c>
      <c r="H28" s="146" t="str">
        <f t="shared" si="5"/>
        <v>PROGRAMSKO FINANCIRANJE JAVNIH VISOKIH UČILIŠTA</v>
      </c>
      <c r="I28" s="185">
        <v>38446</v>
      </c>
      <c r="J28" s="185">
        <v>42290</v>
      </c>
      <c r="K28" s="185">
        <v>42290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3293</v>
      </c>
      <c r="F29" s="146" t="str">
        <f t="shared" si="4"/>
        <v>Reprezentacija</v>
      </c>
      <c r="G29" s="186" t="s">
        <v>801</v>
      </c>
      <c r="H29" s="146" t="str">
        <f t="shared" si="5"/>
        <v>PROGRAMSKO FINANCIRANJE JAVNIH VISOKIH UČILIŠTA</v>
      </c>
      <c r="I29" s="185">
        <v>4806</v>
      </c>
      <c r="J29" s="185">
        <v>5286</v>
      </c>
      <c r="K29" s="185">
        <v>5286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3431</v>
      </c>
      <c r="F30" s="146" t="str">
        <f t="shared" si="4"/>
        <v>Bankarske usluge i usluge platnog prometa</v>
      </c>
      <c r="G30" s="186" t="s">
        <v>801</v>
      </c>
      <c r="H30" s="146" t="str">
        <f t="shared" si="5"/>
        <v>PROGRAMSKO FINANCIRANJE JAVNIH VISOKIH UČILIŠTA</v>
      </c>
      <c r="I30" s="185">
        <v>4806</v>
      </c>
      <c r="J30" s="185">
        <v>5286</v>
      </c>
      <c r="K30" s="185">
        <v>5286</v>
      </c>
      <c r="M30" s="141" t="str">
        <f t="shared" si="6"/>
        <v>343</v>
      </c>
      <c r="N30" s="141" t="str">
        <f t="shared" si="7"/>
        <v>34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3432</v>
      </c>
      <c r="F31" s="146" t="str">
        <f t="shared" si="4"/>
        <v>Negativne tečajne razlike i razlike zbog primjene valutne kl</v>
      </c>
      <c r="G31" s="186" t="s">
        <v>801</v>
      </c>
      <c r="H31" s="146" t="str">
        <f t="shared" si="5"/>
        <v>PROGRAMSKO FINANCIRANJE JAVNIH VISOKIH UČILIŠTA</v>
      </c>
      <c r="I31" s="185">
        <v>2883</v>
      </c>
      <c r="J31" s="185">
        <v>3172</v>
      </c>
      <c r="K31" s="185">
        <v>3172</v>
      </c>
      <c r="M31" s="141" t="str">
        <f t="shared" si="6"/>
        <v>343</v>
      </c>
      <c r="N31" s="141" t="str">
        <f t="shared" si="7"/>
        <v>34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4221</v>
      </c>
      <c r="F32" s="146" t="str">
        <f t="shared" si="4"/>
        <v>Uredska oprema i namještaj</v>
      </c>
      <c r="G32" s="186" t="s">
        <v>801</v>
      </c>
      <c r="H32" s="146" t="str">
        <f t="shared" si="5"/>
        <v>PROGRAMSKO FINANCIRANJE JAVNIH VISOKIH UČILIŠTA</v>
      </c>
      <c r="I32" s="185">
        <v>24029</v>
      </c>
      <c r="J32" s="185">
        <v>26432</v>
      </c>
      <c r="K32" s="185">
        <v>26432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3111</v>
      </c>
      <c r="F33" s="146" t="str">
        <f t="shared" si="4"/>
        <v>Plaće za redovan rad</v>
      </c>
      <c r="G33" s="186" t="s">
        <v>187</v>
      </c>
      <c r="H33" s="146" t="str">
        <f t="shared" si="5"/>
        <v>REDOVNA DJELATNOST SVEUČILIŠTA U SPLITU (IZ EVIDENCIJSKIH PRIHODA)</v>
      </c>
      <c r="I33" s="185">
        <v>31000</v>
      </c>
      <c r="J33" s="185">
        <v>36000</v>
      </c>
      <c r="K33" s="185">
        <v>40000</v>
      </c>
      <c r="M33" s="141" t="str">
        <f t="shared" si="6"/>
        <v>311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3132</v>
      </c>
      <c r="F34" s="146" t="str">
        <f t="shared" si="4"/>
        <v>Doprinosi za obvezno zdravstveno osiguranje</v>
      </c>
      <c r="G34" s="186" t="s">
        <v>187</v>
      </c>
      <c r="H34" s="146" t="str">
        <f t="shared" si="5"/>
        <v>REDOVNA DJELATNOST SVEUČILIŠTA U SPLITU (IZ EVIDENCIJSKIH PRIHODA)</v>
      </c>
      <c r="I34" s="185">
        <v>5115</v>
      </c>
      <c r="J34" s="185">
        <v>5940</v>
      </c>
      <c r="K34" s="185">
        <v>6600</v>
      </c>
      <c r="M34" s="141" t="str">
        <f t="shared" si="6"/>
        <v>313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3213</v>
      </c>
      <c r="F35" s="146" t="str">
        <f t="shared" si="4"/>
        <v>Stručno usavršavanje zaposlenika</v>
      </c>
      <c r="G35" s="186" t="s">
        <v>187</v>
      </c>
      <c r="H35" s="146" t="str">
        <f t="shared" si="5"/>
        <v>REDOVNA DJELATNOST SVEUČILIŠTA U SPLITU (IZ EVIDENCIJSKIH PRIHODA)</v>
      </c>
      <c r="I35" s="185">
        <v>5000</v>
      </c>
      <c r="J35" s="185">
        <v>6000</v>
      </c>
      <c r="K35" s="185">
        <v>5000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3221</v>
      </c>
      <c r="F36" s="146" t="str">
        <f t="shared" si="4"/>
        <v>Uredski materijal i ostali materijalni rashodi</v>
      </c>
      <c r="G36" s="186" t="s">
        <v>187</v>
      </c>
      <c r="H36" s="146" t="str">
        <f t="shared" si="5"/>
        <v>REDOVNA DJELATNOST SVEUČILIŠTA U SPLITU (IZ EVIDENCIJSKIH PRIHODA)</v>
      </c>
      <c r="I36" s="185">
        <v>6000</v>
      </c>
      <c r="J36" s="185">
        <v>10000</v>
      </c>
      <c r="K36" s="185">
        <v>12000</v>
      </c>
      <c r="M36" s="141" t="str">
        <f t="shared" si="6"/>
        <v>322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3237</v>
      </c>
      <c r="F37" s="146" t="str">
        <f t="shared" si="4"/>
        <v>Intelektualne i osobne usluge</v>
      </c>
      <c r="G37" s="186" t="s">
        <v>187</v>
      </c>
      <c r="H37" s="146" t="str">
        <f t="shared" si="5"/>
        <v>REDOVNA DJELATNOST SVEUČILIŠTA U SPLITU (IZ EVIDENCIJSKIH PRIHODA)</v>
      </c>
      <c r="I37" s="185">
        <v>45000</v>
      </c>
      <c r="J37" s="185">
        <v>37000</v>
      </c>
      <c r="K37" s="185">
        <v>50000</v>
      </c>
      <c r="M37" s="141" t="str">
        <f t="shared" si="6"/>
        <v>323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3239</v>
      </c>
      <c r="F38" s="146" t="str">
        <f t="shared" si="4"/>
        <v>Ostale usluge</v>
      </c>
      <c r="G38" s="186" t="s">
        <v>187</v>
      </c>
      <c r="H38" s="146" t="str">
        <f t="shared" si="5"/>
        <v>REDOVNA DJELATNOST SVEUČILIŠTA U SPLITU (IZ EVIDENCIJSKIH PRIHODA)</v>
      </c>
      <c r="I38" s="185">
        <v>18000</v>
      </c>
      <c r="J38" s="185">
        <v>8060</v>
      </c>
      <c r="K38" s="185">
        <v>31400</v>
      </c>
      <c r="M38" s="141" t="str">
        <f t="shared" si="6"/>
        <v>323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3299</v>
      </c>
      <c r="F39" s="146" t="str">
        <f t="shared" si="4"/>
        <v>Ostali nespomenuti rashodi poslovanja</v>
      </c>
      <c r="G39" s="186" t="s">
        <v>187</v>
      </c>
      <c r="H39" s="146" t="str">
        <f t="shared" si="5"/>
        <v>REDOVNA DJELATNOST SVEUČILIŠTA U SPLITU (IZ EVIDENCIJSKIH PRIHODA)</v>
      </c>
      <c r="I39" s="185">
        <v>4885</v>
      </c>
      <c r="J39" s="185">
        <v>2000</v>
      </c>
      <c r="K39" s="185">
        <v>15000</v>
      </c>
      <c r="M39" s="141" t="str">
        <f t="shared" si="6"/>
        <v>329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3"/>
        <v>Ostali prihodi za posebne namjene</v>
      </c>
      <c r="E40" s="151">
        <v>3213</v>
      </c>
      <c r="F40" s="146" t="str">
        <f t="shared" si="4"/>
        <v>Stručno usavršavanje zaposlenika</v>
      </c>
      <c r="G40" s="186" t="s">
        <v>187</v>
      </c>
      <c r="H40" s="146" t="str">
        <f t="shared" si="5"/>
        <v>REDOVNA DJELATNOST SVEUČILIŠTA U SPLITU (IZ EVIDENCIJSKIH PRIHODA)</v>
      </c>
      <c r="I40" s="185">
        <v>10000</v>
      </c>
      <c r="J40" s="185">
        <v>5000</v>
      </c>
      <c r="K40" s="185">
        <v>7380</v>
      </c>
      <c r="M40" s="141" t="str">
        <f t="shared" si="6"/>
        <v>321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3221</v>
      </c>
      <c r="F41" s="146" t="str">
        <f t="shared" si="4"/>
        <v>Uredski materijal i ostali materijalni rashodi</v>
      </c>
      <c r="G41" s="186" t="s">
        <v>187</v>
      </c>
      <c r="H41" s="146" t="str">
        <f t="shared" si="5"/>
        <v>REDOVNA DJELATNOST SVEUČILIŠTA U SPLITU (IZ EVIDENCIJSKIH PRIHODA)</v>
      </c>
      <c r="I41" s="185">
        <v>34000</v>
      </c>
      <c r="J41" s="185">
        <v>35000</v>
      </c>
      <c r="K41" s="185">
        <v>45000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3111</v>
      </c>
      <c r="F42" s="146" t="str">
        <f t="shared" si="4"/>
        <v>Plaće za redovan rad</v>
      </c>
      <c r="G42" s="186" t="s">
        <v>187</v>
      </c>
      <c r="H42" s="146" t="str">
        <f t="shared" si="5"/>
        <v>REDOVNA DJELATNOST SVEUČILIŠTA U SPLITU (IZ EVIDENCIJSKIH PRIHODA)</v>
      </c>
      <c r="I42" s="185">
        <v>28000</v>
      </c>
      <c r="J42" s="185">
        <v>28000</v>
      </c>
      <c r="K42" s="185">
        <v>28000</v>
      </c>
      <c r="M42" s="141" t="str">
        <f t="shared" si="6"/>
        <v>311</v>
      </c>
      <c r="N42" s="141" t="str">
        <f t="shared" si="7"/>
        <v>31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3132</v>
      </c>
      <c r="F43" s="146" t="str">
        <f t="shared" si="4"/>
        <v>Doprinosi za obvezno zdravstveno osiguranje</v>
      </c>
      <c r="G43" s="186" t="s">
        <v>187</v>
      </c>
      <c r="H43" s="146" t="str">
        <f t="shared" si="5"/>
        <v>REDOVNA DJELATNOST SVEUČILIŠTA U SPLITU (IZ EVIDENCIJSKIH PRIHODA)</v>
      </c>
      <c r="I43" s="185">
        <v>4620</v>
      </c>
      <c r="J43" s="185">
        <v>4620</v>
      </c>
      <c r="K43" s="185">
        <v>4620</v>
      </c>
      <c r="M43" s="141" t="str">
        <f t="shared" si="6"/>
        <v>313</v>
      </c>
      <c r="N43" s="141" t="str">
        <f t="shared" si="7"/>
        <v>31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3224</v>
      </c>
      <c r="F44" s="146" t="str">
        <f t="shared" si="4"/>
        <v>Materijal i dijelovi za tekuće i investicijsko održavanje</v>
      </c>
      <c r="G44" s="186" t="s">
        <v>187</v>
      </c>
      <c r="H44" s="146" t="str">
        <f t="shared" si="5"/>
        <v>REDOVNA DJELATNOST SVEUČILIŠTA U SPLITU (IZ EVIDENCIJSKIH PRIHODA)</v>
      </c>
      <c r="I44" s="185">
        <v>25000</v>
      </c>
      <c r="J44" s="185">
        <v>12000</v>
      </c>
      <c r="K44" s="185">
        <v>10000</v>
      </c>
      <c r="M44" s="141" t="str">
        <f t="shared" si="6"/>
        <v>322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3225</v>
      </c>
      <c r="F45" s="146" t="str">
        <f t="shared" si="4"/>
        <v>Sitni inventar i auto gume</v>
      </c>
      <c r="G45" s="186" t="s">
        <v>187</v>
      </c>
      <c r="H45" s="146" t="str">
        <f t="shared" si="5"/>
        <v>REDOVNA DJELATNOST SVEUČILIŠTA U SPLITU (IZ EVIDENCIJSKIH PRIHODA)</v>
      </c>
      <c r="I45" s="185">
        <v>30000</v>
      </c>
      <c r="J45" s="185">
        <v>10000</v>
      </c>
      <c r="K45" s="185">
        <v>15000</v>
      </c>
      <c r="M45" s="141" t="str">
        <f t="shared" si="6"/>
        <v>322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3231</v>
      </c>
      <c r="F46" s="146" t="str">
        <f t="shared" si="4"/>
        <v>Usluge telefona, pošte i prijevoza</v>
      </c>
      <c r="G46" s="186" t="s">
        <v>187</v>
      </c>
      <c r="H46" s="146" t="str">
        <f t="shared" si="5"/>
        <v>REDOVNA DJELATNOST SVEUČILIŠTA U SPLITU (IZ EVIDENCIJSKIH PRIHODA)</v>
      </c>
      <c r="I46" s="185">
        <v>9880</v>
      </c>
      <c r="J46" s="185">
        <v>9880</v>
      </c>
      <c r="K46" s="185">
        <v>5000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3232</v>
      </c>
      <c r="F47" s="146" t="str">
        <f t="shared" si="4"/>
        <v>Usluge tekućeg i investicijskog održavanja</v>
      </c>
      <c r="G47" s="186" t="s">
        <v>187</v>
      </c>
      <c r="H47" s="146" t="str">
        <f t="shared" si="5"/>
        <v>REDOVNA DJELATNOST SVEUČILIŠTA U SPLITU (IZ EVIDENCIJSKIH PRIHODA)</v>
      </c>
      <c r="I47" s="185">
        <v>3500</v>
      </c>
      <c r="J47" s="185">
        <v>11500</v>
      </c>
      <c r="K47" s="185">
        <v>10000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3237</v>
      </c>
      <c r="F48" s="146" t="str">
        <f t="shared" si="4"/>
        <v>Intelektualne i osobne usluge</v>
      </c>
      <c r="G48" s="186" t="s">
        <v>187</v>
      </c>
      <c r="H48" s="146" t="str">
        <f t="shared" si="5"/>
        <v>REDOVNA DJELATNOST SVEUČILIŠTA U SPLITU (IZ EVIDENCIJSKIH PRIHODA)</v>
      </c>
      <c r="I48" s="185">
        <v>50000</v>
      </c>
      <c r="J48" s="185">
        <v>40000</v>
      </c>
      <c r="K48" s="185">
        <v>60000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3239</v>
      </c>
      <c r="F49" s="146" t="str">
        <f t="shared" si="4"/>
        <v>Ostale usluge</v>
      </c>
      <c r="G49" s="186" t="s">
        <v>187</v>
      </c>
      <c r="H49" s="146" t="str">
        <f t="shared" si="5"/>
        <v>REDOVNA DJELATNOST SVEUČILIŠTA U SPLITU (IZ EVIDENCIJSKIH PRIHODA)</v>
      </c>
      <c r="I49" s="185">
        <v>20000</v>
      </c>
      <c r="J49" s="185">
        <v>2000</v>
      </c>
      <c r="K49" s="185">
        <v>30000</v>
      </c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3293</v>
      </c>
      <c r="F50" s="146" t="str">
        <f t="shared" si="4"/>
        <v>Reprezentacija</v>
      </c>
      <c r="G50" s="186" t="s">
        <v>187</v>
      </c>
      <c r="H50" s="146" t="str">
        <f t="shared" si="5"/>
        <v>REDOVNA DJELATNOST SVEUČILIŠTA U SPLITU (IZ EVIDENCIJSKIH PRIHODA)</v>
      </c>
      <c r="I50" s="185">
        <v>15000</v>
      </c>
      <c r="J50" s="185">
        <v>15000</v>
      </c>
      <c r="K50" s="185">
        <v>20000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4223</v>
      </c>
      <c r="F51" s="146" t="str">
        <f t="shared" si="4"/>
        <v>Oprema za održavanje i zaštitu</v>
      </c>
      <c r="G51" s="186" t="s">
        <v>187</v>
      </c>
      <c r="H51" s="146" t="str">
        <f t="shared" si="5"/>
        <v>REDOVNA DJELATNOST SVEUČILIŠTA U SPLITU (IZ EVIDENCIJSKIH PRIHODA)</v>
      </c>
      <c r="I51" s="185">
        <v>10000</v>
      </c>
      <c r="J51" s="185">
        <v>15000</v>
      </c>
      <c r="K51" s="185">
        <v>20000</v>
      </c>
      <c r="M51" s="141" t="str">
        <f t="shared" si="6"/>
        <v>422</v>
      </c>
      <c r="N51" s="141" t="str">
        <f t="shared" si="7"/>
        <v>42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4262</v>
      </c>
      <c r="F52" s="146" t="str">
        <f t="shared" si="4"/>
        <v>Ulaganja u računalne programe</v>
      </c>
      <c r="G52" s="186" t="s">
        <v>187</v>
      </c>
      <c r="H52" s="146" t="str">
        <f t="shared" si="5"/>
        <v>REDOVNA DJELATNOST SVEUČILIŠTA U SPLITU (IZ EVIDENCIJSKIH PRIHODA)</v>
      </c>
      <c r="I52" s="185">
        <v>15000</v>
      </c>
      <c r="J52" s="185">
        <v>10000</v>
      </c>
      <c r="K52" s="185">
        <v>5000</v>
      </c>
      <c r="M52" s="141" t="str">
        <f t="shared" si="6"/>
        <v>426</v>
      </c>
      <c r="N52" s="141" t="str">
        <f t="shared" si="7"/>
        <v>42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4221</v>
      </c>
      <c r="F53" s="146" t="str">
        <f t="shared" si="4"/>
        <v>Uredska oprema i namještaj</v>
      </c>
      <c r="G53" s="186" t="s">
        <v>187</v>
      </c>
      <c r="H53" s="146" t="str">
        <f t="shared" si="5"/>
        <v>REDOVNA DJELATNOST SVEUČILIŠTA U SPLITU (IZ EVIDENCIJSKIH PRIHODA)</v>
      </c>
      <c r="I53" s="185">
        <v>0</v>
      </c>
      <c r="J53" s="185">
        <v>7000</v>
      </c>
      <c r="K53" s="185">
        <v>20000</v>
      </c>
      <c r="M53" s="141" t="str">
        <f t="shared" si="6"/>
        <v>422</v>
      </c>
      <c r="N53" s="141" t="str">
        <f t="shared" si="7"/>
        <v>42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3"/>
        <v/>
      </c>
      <c r="E54" s="151"/>
      <c r="F54" s="146" t="str">
        <f t="shared" si="4"/>
        <v/>
      </c>
      <c r="G54" s="186"/>
      <c r="H54" s="146" t="str">
        <f t="shared" si="5"/>
        <v/>
      </c>
      <c r="I54" s="185"/>
      <c r="J54" s="185"/>
      <c r="K54" s="185"/>
      <c r="M54" s="141" t="str">
        <f t="shared" si="6"/>
        <v/>
      </c>
      <c r="N54" s="141" t="str">
        <f t="shared" si="7"/>
        <v/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3"/>
        <v/>
      </c>
      <c r="E55" s="151"/>
      <c r="F55" s="146" t="str">
        <f t="shared" si="4"/>
        <v/>
      </c>
      <c r="G55" s="186"/>
      <c r="H55" s="146" t="str">
        <f t="shared" si="5"/>
        <v/>
      </c>
      <c r="I55" s="185"/>
      <c r="J55" s="185"/>
      <c r="K55" s="185"/>
      <c r="M55" s="141" t="str">
        <f t="shared" si="6"/>
        <v/>
      </c>
      <c r="N55" s="141" t="str">
        <f t="shared" si="7"/>
        <v/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3"/>
        <v/>
      </c>
      <c r="E58" s="151"/>
      <c r="F58" s="146" t="str">
        <f t="shared" si="4"/>
        <v/>
      </c>
      <c r="G58" s="186"/>
      <c r="H58" s="146" t="str">
        <f t="shared" si="5"/>
        <v/>
      </c>
      <c r="I58" s="185"/>
      <c r="J58" s="185"/>
      <c r="K58" s="185"/>
      <c r="M58" s="141" t="str">
        <f t="shared" si="6"/>
        <v/>
      </c>
      <c r="N58" s="141" t="str">
        <f t="shared" si="7"/>
        <v/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1048" yWindow="876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V7" sqref="V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170000</v>
      </c>
      <c r="E5" s="3"/>
      <c r="F5" s="3"/>
      <c r="G5" s="3">
        <v>50000</v>
      </c>
      <c r="H5" s="3"/>
      <c r="I5" s="3">
        <v>120000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10873820</v>
      </c>
      <c r="E6" s="14">
        <f>+E27+E34</f>
        <v>10571320</v>
      </c>
      <c r="F6" s="14">
        <f t="shared" ref="F6:V6" si="0">+F27+F34</f>
        <v>0</v>
      </c>
      <c r="G6" s="14">
        <f t="shared" si="0"/>
        <v>80000</v>
      </c>
      <c r="H6" s="14">
        <f>+H27+H34</f>
        <v>0</v>
      </c>
      <c r="I6" s="14">
        <f t="shared" si="0"/>
        <v>190000</v>
      </c>
      <c r="J6" s="14">
        <f t="shared" si="0"/>
        <v>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32500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-70000</v>
      </c>
      <c r="E7" s="113">
        <v>0</v>
      </c>
      <c r="F7" s="113"/>
      <c r="G7" s="113">
        <v>-15000</v>
      </c>
      <c r="H7" s="113"/>
      <c r="I7" s="113">
        <v>-55000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10973820</v>
      </c>
      <c r="E8" s="14">
        <f>+E5+E6+E7</f>
        <v>10571320</v>
      </c>
      <c r="F8" s="14">
        <f t="shared" ref="F8:V8" si="2">+F5+F6+F7</f>
        <v>0</v>
      </c>
      <c r="G8" s="14">
        <f t="shared" si="2"/>
        <v>115000</v>
      </c>
      <c r="H8" s="14">
        <f>+H5+H6+H7</f>
        <v>0</v>
      </c>
      <c r="I8" s="14">
        <f t="shared" si="2"/>
        <v>255000</v>
      </c>
      <c r="J8" s="14">
        <f t="shared" si="2"/>
        <v>0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32500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10973820</v>
      </c>
      <c r="E9" s="136">
        <f>+'PLAN RASHODA I IZDATAKA'!E3</f>
        <v>10571320</v>
      </c>
      <c r="F9" s="136">
        <f>+'PLAN RASHODA I IZDATAKA'!F3</f>
        <v>0</v>
      </c>
      <c r="G9" s="136">
        <f>+'PLAN RASHODA I IZDATAKA'!G3</f>
        <v>115000</v>
      </c>
      <c r="H9" s="136">
        <f>+'PLAN RASHODA I IZDATAKA'!H3</f>
        <v>0</v>
      </c>
      <c r="I9" s="136">
        <f>+'PLAN RASHODA I IZDATAKA'!I3</f>
        <v>255000</v>
      </c>
      <c r="J9" s="136">
        <f>+'PLAN RASHODA I IZDATAKA'!J3</f>
        <v>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32500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190000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190000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80000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80000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32500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32500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10571320</v>
      </c>
      <c r="E24" s="189">
        <f>SUMIFS('Plan prihoda za unos u SAP'!$G$3:$G$501,'Plan prihoda za unos u SAP'!$C$3:$C$501,"=11",'Plan prihoda za unos u SAP'!$K$3:$K$501,"=671")</f>
        <v>10571320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10873820</v>
      </c>
      <c r="E27" s="4">
        <f>SUM(E11:E26)</f>
        <v>10571320</v>
      </c>
      <c r="F27" s="4">
        <f t="shared" ref="F27:W27" si="4">SUM(F11:F26)</f>
        <v>0</v>
      </c>
      <c r="G27" s="4">
        <f t="shared" si="4"/>
        <v>80000</v>
      </c>
      <c r="H27" s="4">
        <f t="shared" si="4"/>
        <v>0</v>
      </c>
      <c r="I27" s="4">
        <f t="shared" si="4"/>
        <v>190000</v>
      </c>
      <c r="J27" s="4">
        <f t="shared" si="4"/>
        <v>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32500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10873820</v>
      </c>
      <c r="E42" s="71">
        <f>+E41+E34+E27</f>
        <v>10571320</v>
      </c>
      <c r="F42" s="71">
        <f t="shared" ref="F42:U42" si="9">+F41+F34+F27</f>
        <v>0</v>
      </c>
      <c r="G42" s="71">
        <f t="shared" si="9"/>
        <v>80000</v>
      </c>
      <c r="H42" s="71">
        <f>+H41+H34+H27</f>
        <v>0</v>
      </c>
      <c r="I42" s="71">
        <f t="shared" si="9"/>
        <v>190000</v>
      </c>
      <c r="J42" s="71">
        <f t="shared" si="9"/>
        <v>0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32500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70000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15000</v>
      </c>
      <c r="H46" s="188">
        <f t="shared" si="10"/>
        <v>0</v>
      </c>
      <c r="I46" s="188">
        <f t="shared" si="10"/>
        <v>55000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11293197</v>
      </c>
      <c r="E47" s="14">
        <f t="shared" ref="E47:V47" si="13">+E68+E75</f>
        <v>10948197</v>
      </c>
      <c r="F47" s="14">
        <f t="shared" si="13"/>
        <v>0</v>
      </c>
      <c r="G47" s="14">
        <f t="shared" si="13"/>
        <v>100000</v>
      </c>
      <c r="H47" s="14">
        <f>+H68+H75</f>
        <v>0</v>
      </c>
      <c r="I47" s="14">
        <f t="shared" si="13"/>
        <v>210000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35000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-70000</v>
      </c>
      <c r="E48" s="113"/>
      <c r="F48" s="113"/>
      <c r="G48" s="113">
        <v>-10000</v>
      </c>
      <c r="H48" s="113"/>
      <c r="I48" s="113">
        <v>-60000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11293197</v>
      </c>
      <c r="E49" s="14">
        <f>+E46+E47+E48</f>
        <v>10948197</v>
      </c>
      <c r="F49" s="14">
        <f t="shared" ref="F49:V49" si="14">+F46+F47+F48</f>
        <v>0</v>
      </c>
      <c r="G49" s="14">
        <f t="shared" si="14"/>
        <v>105000</v>
      </c>
      <c r="H49" s="14">
        <f>+H46+H47+H48</f>
        <v>0</v>
      </c>
      <c r="I49" s="14">
        <f t="shared" si="14"/>
        <v>205000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35000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11293197</v>
      </c>
      <c r="E50" s="136">
        <f>+'PLAN RASHODA I IZDATAKA'!E71</f>
        <v>10948197</v>
      </c>
      <c r="F50" s="136">
        <f>+'PLAN RASHODA I IZDATAKA'!F71</f>
        <v>0</v>
      </c>
      <c r="G50" s="136">
        <f>+'PLAN RASHODA I IZDATAKA'!G71</f>
        <v>105000</v>
      </c>
      <c r="H50" s="136">
        <f>+'PLAN RASHODA I IZDATAKA'!H71</f>
        <v>0</v>
      </c>
      <c r="I50" s="136">
        <f>+'PLAN RASHODA I IZDATAKA'!I71</f>
        <v>205000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35000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210000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210000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35000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35000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10948197</v>
      </c>
      <c r="E65" s="189">
        <f>SUMIFS('Plan prihoda za unos u SAP'!$H$3:$H$501,'Plan prihoda za unos u SAP'!$C$3:$C$501,"=11",'Plan prihoda za unos u SAP'!$K$3:$K$501,"=671")</f>
        <v>10948197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11293197</v>
      </c>
      <c r="E68" s="4">
        <f>SUM(E52:E67)</f>
        <v>10948197</v>
      </c>
      <c r="F68" s="4">
        <f t="shared" ref="F68:W68" si="16">SUM(F52:F67)</f>
        <v>0</v>
      </c>
      <c r="G68" s="4">
        <f t="shared" si="16"/>
        <v>100000</v>
      </c>
      <c r="H68" s="4">
        <f t="shared" si="16"/>
        <v>0</v>
      </c>
      <c r="I68" s="4">
        <f t="shared" si="16"/>
        <v>210000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35000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11293197</v>
      </c>
      <c r="E83" s="71">
        <f t="shared" ref="E83:V83" si="21">+E82+E75+E68</f>
        <v>10948197</v>
      </c>
      <c r="F83" s="71">
        <f t="shared" si="21"/>
        <v>0</v>
      </c>
      <c r="G83" s="71">
        <f t="shared" si="21"/>
        <v>100000</v>
      </c>
      <c r="H83" s="71">
        <f>+H82+H75+H68</f>
        <v>0</v>
      </c>
      <c r="I83" s="71">
        <f t="shared" si="21"/>
        <v>210000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35000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70000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10000</v>
      </c>
      <c r="H87" s="188">
        <f>-H48</f>
        <v>0</v>
      </c>
      <c r="I87" s="188">
        <f t="shared" si="22"/>
        <v>60000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11406437</v>
      </c>
      <c r="E88" s="14">
        <f t="shared" ref="E88:V88" si="24">+E109+E116</f>
        <v>10998937</v>
      </c>
      <c r="F88" s="14">
        <f t="shared" si="24"/>
        <v>0</v>
      </c>
      <c r="G88" s="14">
        <f t="shared" si="24"/>
        <v>150000</v>
      </c>
      <c r="H88" s="14">
        <f>+H109+H116</f>
        <v>0</v>
      </c>
      <c r="I88" s="14">
        <f t="shared" si="24"/>
        <v>220000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37500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11476437</v>
      </c>
      <c r="E90" s="14">
        <f>+E87+E88+E89</f>
        <v>10998937</v>
      </c>
      <c r="F90" s="14">
        <f t="shared" ref="F90:V90" si="25">+F87+F88+F89</f>
        <v>0</v>
      </c>
      <c r="G90" s="14">
        <f t="shared" si="25"/>
        <v>160000</v>
      </c>
      <c r="H90" s="14">
        <f>+H87+H88+H89</f>
        <v>0</v>
      </c>
      <c r="I90" s="14">
        <f t="shared" si="25"/>
        <v>280000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37500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11476437</v>
      </c>
      <c r="E91" s="136">
        <f>+'PLAN RASHODA I IZDATAKA'!E91</f>
        <v>10998937</v>
      </c>
      <c r="F91" s="136">
        <f>+'PLAN RASHODA I IZDATAKA'!F91</f>
        <v>0</v>
      </c>
      <c r="G91" s="136">
        <f>+'PLAN RASHODA I IZDATAKA'!G91</f>
        <v>160000</v>
      </c>
      <c r="H91" s="136">
        <f>+'PLAN RASHODA I IZDATAKA'!H91</f>
        <v>0</v>
      </c>
      <c r="I91" s="136">
        <f>+'PLAN RASHODA I IZDATAKA'!I91</f>
        <v>280000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37500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220000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220000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150000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150000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37500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37500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10998937</v>
      </c>
      <c r="E106" s="189">
        <f>SUMIFS('Plan prihoda za unos u SAP'!$I$3:$I$501,'Plan prihoda za unos u SAP'!$C$3:$C$501,"=11",'Plan prihoda za unos u SAP'!$K$3:$K$501,"=671")</f>
        <v>10998937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11406437</v>
      </c>
      <c r="E109" s="4">
        <f>SUM(E93:E108)</f>
        <v>10998937</v>
      </c>
      <c r="F109" s="4">
        <f t="shared" ref="F109:W109" si="27">SUM(F93:F108)</f>
        <v>0</v>
      </c>
      <c r="G109" s="4">
        <f t="shared" si="27"/>
        <v>150000</v>
      </c>
      <c r="H109" s="4">
        <f t="shared" si="27"/>
        <v>0</v>
      </c>
      <c r="I109" s="4">
        <f t="shared" si="27"/>
        <v>220000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37500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11406437</v>
      </c>
      <c r="E124" s="71">
        <f>+E123+E116+E109</f>
        <v>10998937</v>
      </c>
      <c r="F124" s="71">
        <f t="shared" ref="F124:W124" si="32">+F123+F116+F109</f>
        <v>0</v>
      </c>
      <c r="G124" s="71">
        <f t="shared" si="32"/>
        <v>150000</v>
      </c>
      <c r="H124" s="71">
        <f>+H123+H116+H109</f>
        <v>0</v>
      </c>
      <c r="I124" s="71">
        <f t="shared" si="32"/>
        <v>220000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37500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10973820</v>
      </c>
      <c r="E3" s="121">
        <f t="shared" ref="E3:W3" si="0">E4+E38+E58</f>
        <v>10571320</v>
      </c>
      <c r="F3" s="121">
        <f t="shared" si="0"/>
        <v>0</v>
      </c>
      <c r="G3" s="121">
        <f t="shared" si="0"/>
        <v>115000</v>
      </c>
      <c r="H3" s="121">
        <f>H4+H38+H58</f>
        <v>0</v>
      </c>
      <c r="I3" s="121">
        <f t="shared" si="0"/>
        <v>255000</v>
      </c>
      <c r="J3" s="121">
        <f t="shared" si="0"/>
        <v>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32500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10924791</v>
      </c>
      <c r="E4" s="125">
        <f>E5+E9+E15+E19+E23+E30+E33</f>
        <v>10547291</v>
      </c>
      <c r="F4" s="125">
        <f t="shared" ref="F4:W4" si="2">F5+F9+F15+F19+F23+F30+F33</f>
        <v>0</v>
      </c>
      <c r="G4" s="125">
        <f t="shared" si="2"/>
        <v>115000</v>
      </c>
      <c r="H4" s="125">
        <f>H5+H9+H15+H19+H23+H30+H33</f>
        <v>0</v>
      </c>
      <c r="I4" s="125">
        <f t="shared" si="2"/>
        <v>230000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32500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9904769</v>
      </c>
      <c r="E5" s="12">
        <f>SUM(E6:E8)</f>
        <v>9836034</v>
      </c>
      <c r="F5" s="12">
        <f t="shared" ref="F5:W5" si="3">SUM(F6:F8)</f>
        <v>0</v>
      </c>
      <c r="G5" s="12">
        <f t="shared" si="3"/>
        <v>36115</v>
      </c>
      <c r="H5" s="12">
        <f>SUM(H6:H8)</f>
        <v>0</v>
      </c>
      <c r="I5" s="12">
        <f t="shared" si="3"/>
        <v>32620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8334152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8275152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31000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28000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195482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195482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1375135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1365400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5115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4620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1012333</v>
      </c>
      <c r="E9" s="78">
        <f t="shared" ref="E9:W9" si="4">SUM(E10:E14)</f>
        <v>703568</v>
      </c>
      <c r="F9" s="78">
        <f t="shared" si="4"/>
        <v>0</v>
      </c>
      <c r="G9" s="78">
        <f>SUM(G10:G14)</f>
        <v>78885</v>
      </c>
      <c r="H9" s="78">
        <f>SUM(H10:H14)</f>
        <v>0</v>
      </c>
      <c r="I9" s="78">
        <f t="shared" si="4"/>
        <v>197380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32500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172642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157642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5000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10000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260264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154264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6000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89000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11000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532688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367308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63000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83380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19000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46739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24354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4885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15000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2500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7689</v>
      </c>
      <c r="E15" s="4">
        <f t="shared" ref="E15:W15" si="5">SUM(E16:E18)</f>
        <v>7689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7689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7689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49029</v>
      </c>
      <c r="E38" s="126">
        <f>E42+E49+E51+E53+E39</f>
        <v>24029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25000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49029</v>
      </c>
      <c r="E42" s="4">
        <f t="shared" ref="E42:W42" si="12">SUM(E43:E48)</f>
        <v>24029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25000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34029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24029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15000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15000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11293197</v>
      </c>
      <c r="E71" s="121">
        <f t="shared" ref="E71:V71" si="20">+E72+E80+E86</f>
        <v>10948197</v>
      </c>
      <c r="F71" s="121">
        <f t="shared" si="20"/>
        <v>0</v>
      </c>
      <c r="G71" s="121">
        <f t="shared" si="20"/>
        <v>105000</v>
      </c>
      <c r="H71" s="121">
        <f>+H72+H80+H86</f>
        <v>0</v>
      </c>
      <c r="I71" s="121">
        <f t="shared" si="20"/>
        <v>205000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35000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11234765</v>
      </c>
      <c r="E72" s="130">
        <f t="shared" ref="E72:V72" si="22">SUM(E73:E79)</f>
        <v>10921765</v>
      </c>
      <c r="F72" s="130">
        <f t="shared" si="22"/>
        <v>0</v>
      </c>
      <c r="G72" s="130">
        <f t="shared" si="22"/>
        <v>105000</v>
      </c>
      <c r="H72" s="130">
        <f>SUM(H73:H79)</f>
        <v>0</v>
      </c>
      <c r="I72" s="130">
        <f t="shared" si="22"/>
        <v>173000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35000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10230788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10156228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41940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32620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995519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757079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63060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140380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35000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8458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8458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58432</v>
      </c>
      <c r="E80" s="131">
        <f t="shared" ref="E80:V80" si="23">SUM(E81:E85)</f>
        <v>26432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32000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58432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26432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32000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11476437</v>
      </c>
      <c r="E91" s="121">
        <f t="shared" ref="E91:W91" si="25">E92+E100+E106</f>
        <v>10998937</v>
      </c>
      <c r="F91" s="121">
        <f t="shared" si="25"/>
        <v>0</v>
      </c>
      <c r="G91" s="121">
        <f t="shared" si="25"/>
        <v>160000</v>
      </c>
      <c r="H91" s="121">
        <f>H92+H100+H106</f>
        <v>0</v>
      </c>
      <c r="I91" s="121">
        <f t="shared" si="25"/>
        <v>280000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37500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11405005</v>
      </c>
      <c r="E92" s="130">
        <f t="shared" ref="E92:G92" si="27">SUM(E93:E99)</f>
        <v>10972505</v>
      </c>
      <c r="F92" s="130">
        <f t="shared" si="27"/>
        <v>0</v>
      </c>
      <c r="G92" s="130">
        <f t="shared" si="27"/>
        <v>160000</v>
      </c>
      <c r="H92" s="130">
        <f>SUM(H93:H99)</f>
        <v>0</v>
      </c>
      <c r="I92" s="130">
        <f t="shared" ref="I92:K92" si="28">SUM(I93:I99)</f>
        <v>235000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37500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10286137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10206917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46600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32620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1110410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757130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113400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202380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37500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8458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8458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71432</v>
      </c>
      <c r="E100" s="131">
        <f t="shared" ref="E100:G100" si="31">SUM(E101:E105)</f>
        <v>26432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45000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71432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26432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45000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Željko Matas</cp:lastModifiedBy>
  <cp:lastPrinted>2020-12-10T07:50:14Z</cp:lastPrinted>
  <dcterms:created xsi:type="dcterms:W3CDTF">2018-09-10T07:36:17Z</dcterms:created>
  <dcterms:modified xsi:type="dcterms:W3CDTF">2020-12-18T07:22:33Z</dcterms:modified>
</cp:coreProperties>
</file>